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0A78716A-3D69-418D-8953-B12F46A2E2EF}" xr6:coauthVersionLast="47" xr6:coauthVersionMax="47" xr10:uidLastSave="{00000000-0000-0000-0000-000000000000}"/>
  <bookViews>
    <workbookView xWindow="16284" yWindow="-108" windowWidth="23256" windowHeight="12456" xr2:uid="{016C51D9-AC00-4C0C-934F-449DECBF3C69}"/>
  </bookViews>
  <sheets>
    <sheet name="Full table" sheetId="1" r:id="rId1"/>
  </sheets>
  <definedNames>
    <definedName name="_xlnm._FilterDatabase" localSheetId="0" hidden="1">'Full table'!$A$1:$J$298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" i="1" l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8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2" i="1"/>
  <c r="J163" i="1"/>
  <c r="J166" i="1"/>
  <c r="J167" i="1"/>
  <c r="J170" i="1"/>
  <c r="J172" i="1"/>
  <c r="J174" i="1"/>
  <c r="J175" i="1"/>
  <c r="J176" i="1"/>
  <c r="J177" i="1"/>
  <c r="J178" i="1"/>
  <c r="J179" i="1"/>
  <c r="J180" i="1"/>
  <c r="J182" i="1"/>
  <c r="J183" i="1"/>
  <c r="J184" i="1"/>
  <c r="J145" i="1"/>
  <c r="H290" i="1"/>
  <c r="J290" i="1" s="1"/>
  <c r="H289" i="1"/>
  <c r="J289" i="1" s="1"/>
  <c r="H288" i="1"/>
  <c r="J288" i="1" s="1"/>
  <c r="H287" i="1"/>
  <c r="J287" i="1" s="1"/>
  <c r="H286" i="1"/>
  <c r="J286" i="1" s="1"/>
  <c r="J285" i="1"/>
  <c r="H284" i="1"/>
  <c r="J284" i="1" s="1"/>
  <c r="J283" i="1"/>
  <c r="J282" i="1"/>
  <c r="J281" i="1"/>
  <c r="H280" i="1"/>
  <c r="J280" i="1" s="1"/>
  <c r="J279" i="1"/>
  <c r="H278" i="1"/>
  <c r="J278" i="1" s="1"/>
  <c r="H277" i="1"/>
  <c r="J277" i="1" s="1"/>
  <c r="H276" i="1"/>
  <c r="J276" i="1" s="1"/>
  <c r="J275" i="1"/>
  <c r="J274" i="1"/>
  <c r="J273" i="1"/>
  <c r="J272" i="1"/>
  <c r="J271" i="1"/>
  <c r="H270" i="1"/>
  <c r="J270" i="1" s="1"/>
  <c r="H269" i="1"/>
  <c r="J269" i="1" s="1"/>
  <c r="H268" i="1"/>
  <c r="J268" i="1" s="1"/>
  <c r="H267" i="1"/>
  <c r="J267" i="1" s="1"/>
  <c r="J266" i="1"/>
  <c r="J265" i="1"/>
  <c r="J264" i="1"/>
  <c r="H263" i="1"/>
  <c r="J263" i="1" s="1"/>
  <c r="J262" i="1"/>
  <c r="J261" i="1"/>
  <c r="J260" i="1"/>
  <c r="J259" i="1"/>
  <c r="J258" i="1"/>
  <c r="J257" i="1"/>
  <c r="H255" i="1"/>
  <c r="J255" i="1" s="1"/>
  <c r="H254" i="1"/>
  <c r="J254" i="1" s="1"/>
  <c r="H253" i="1"/>
  <c r="J253" i="1" s="1"/>
  <c r="J251" i="1"/>
  <c r="J250" i="1"/>
  <c r="J249" i="1"/>
  <c r="J248" i="1"/>
  <c r="J247" i="1"/>
  <c r="J246" i="1"/>
  <c r="J245" i="1"/>
  <c r="J244" i="1"/>
  <c r="J243" i="1"/>
  <c r="J242" i="1"/>
  <c r="H241" i="1"/>
  <c r="J241" i="1" s="1"/>
  <c r="J240" i="1"/>
  <c r="J239" i="1"/>
  <c r="J238" i="1"/>
  <c r="J237" i="1"/>
  <c r="J236" i="1"/>
  <c r="J235" i="1"/>
  <c r="H234" i="1"/>
  <c r="J234" i="1" s="1"/>
  <c r="J233" i="1"/>
  <c r="J232" i="1"/>
  <c r="F231" i="1"/>
  <c r="J231" i="1" s="1"/>
  <c r="H230" i="1"/>
  <c r="J230" i="1" s="1"/>
  <c r="J229" i="1"/>
  <c r="J228" i="1"/>
  <c r="H227" i="1"/>
  <c r="J227" i="1" s="1"/>
  <c r="J226" i="1"/>
  <c r="H224" i="1"/>
  <c r="J224" i="1" s="1"/>
  <c r="J223" i="1"/>
  <c r="J222" i="1"/>
  <c r="J221" i="1"/>
  <c r="J218" i="1"/>
  <c r="J217" i="1"/>
  <c r="J215" i="1"/>
  <c r="J214" i="1"/>
  <c r="J213" i="1"/>
  <c r="H208" i="1"/>
  <c r="J208" i="1" s="1"/>
  <c r="J207" i="1"/>
  <c r="J206" i="1"/>
  <c r="J205" i="1"/>
  <c r="H204" i="1"/>
  <c r="J204" i="1" s="1"/>
  <c r="H203" i="1"/>
  <c r="J203" i="1" s="1"/>
  <c r="H202" i="1"/>
  <c r="J202" i="1" s="1"/>
  <c r="J201" i="1"/>
  <c r="H200" i="1"/>
  <c r="J200" i="1" s="1"/>
  <c r="J199" i="1"/>
  <c r="J198" i="1"/>
  <c r="J194" i="1"/>
  <c r="J193" i="1"/>
  <c r="J192" i="1"/>
  <c r="J191" i="1"/>
  <c r="J190" i="1"/>
  <c r="J188" i="1"/>
  <c r="J187" i="1"/>
  <c r="J186" i="1"/>
  <c r="H181" i="1"/>
  <c r="J181" i="1" s="1"/>
  <c r="H173" i="1"/>
  <c r="J173" i="1" s="1"/>
  <c r="E171" i="1"/>
  <c r="J171" i="1" s="1"/>
  <c r="H169" i="1"/>
  <c r="J169" i="1" s="1"/>
  <c r="H168" i="1"/>
  <c r="J168" i="1" s="1"/>
  <c r="G165" i="1"/>
  <c r="J165" i="1" s="1"/>
  <c r="G164" i="1"/>
  <c r="J164" i="1" s="1"/>
  <c r="H161" i="1"/>
  <c r="J161" i="1" s="1"/>
  <c r="J144" i="1"/>
  <c r="G143" i="1"/>
  <c r="J143" i="1" s="1"/>
  <c r="J142" i="1"/>
  <c r="G141" i="1"/>
  <c r="J141" i="1" s="1"/>
  <c r="J140" i="1"/>
  <c r="J139" i="1"/>
  <c r="J138" i="1"/>
  <c r="J137" i="1"/>
  <c r="J136" i="1"/>
  <c r="J135" i="1"/>
  <c r="J134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H82" i="1"/>
  <c r="J82" i="1" s="1"/>
  <c r="J81" i="1"/>
  <c r="J80" i="1"/>
  <c r="J79" i="1"/>
  <c r="J78" i="1"/>
  <c r="J77" i="1"/>
  <c r="H76" i="1"/>
  <c r="J76" i="1" s="1"/>
  <c r="J75" i="1"/>
  <c r="J74" i="1"/>
  <c r="H73" i="1"/>
  <c r="J73" i="1" s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H56" i="1"/>
  <c r="J56" i="1" s="1"/>
  <c r="I55" i="1"/>
  <c r="J55" i="1" s="1"/>
  <c r="H54" i="1"/>
  <c r="J54" i="1" s="1"/>
  <c r="G53" i="1"/>
  <c r="J53" i="1" s="1"/>
  <c r="F52" i="1"/>
  <c r="J52" i="1" s="1"/>
  <c r="J51" i="1"/>
  <c r="J50" i="1"/>
  <c r="J49" i="1"/>
  <c r="J48" i="1"/>
  <c r="H36" i="1"/>
  <c r="J36" i="1" s="1"/>
  <c r="H35" i="1"/>
  <c r="J35" i="1" s="1"/>
  <c r="H34" i="1"/>
  <c r="J34" i="1" s="1"/>
  <c r="J33" i="1"/>
  <c r="H32" i="1"/>
  <c r="J32" i="1" s="1"/>
  <c r="J31" i="1"/>
  <c r="J30" i="1"/>
  <c r="J29" i="1"/>
  <c r="J28" i="1"/>
  <c r="H27" i="1"/>
  <c r="J27" i="1" s="1"/>
  <c r="J26" i="1"/>
  <c r="J25" i="1"/>
  <c r="J24" i="1"/>
  <c r="I23" i="1"/>
  <c r="J23" i="1" s="1"/>
  <c r="G22" i="1"/>
  <c r="J22" i="1" s="1"/>
  <c r="J21" i="1"/>
  <c r="J20" i="1"/>
  <c r="H19" i="1"/>
  <c r="J19" i="1" s="1"/>
  <c r="J18" i="1"/>
  <c r="F17" i="1"/>
  <c r="J17" i="1" s="1"/>
  <c r="I16" i="1"/>
  <c r="J16" i="1" s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<sst xmlns="http://schemas.openxmlformats.org/spreadsheetml/2006/main" count="958" uniqueCount="293">
  <si>
    <t>Name</t>
  </si>
  <si>
    <t>Dates</t>
  </si>
  <si>
    <t>Destination</t>
  </si>
  <si>
    <t>Purpose</t>
  </si>
  <si>
    <t>Air</t>
  </si>
  <si>
    <t>Rail</t>
  </si>
  <si>
    <t>Taxi/Car</t>
  </si>
  <si>
    <t>Subsistence</t>
  </si>
  <si>
    <t>Other (including Hospitality given)</t>
  </si>
  <si>
    <t>Total</t>
  </si>
  <si>
    <t>Adam Farrar, Director of Commercial and Visitor Experience</t>
  </si>
  <si>
    <t>Stratford</t>
  </si>
  <si>
    <t>Virtual Reality conference fees</t>
  </si>
  <si>
    <t>N/A</t>
  </si>
  <si>
    <t>Museums Association webinar</t>
  </si>
  <si>
    <t>London</t>
  </si>
  <si>
    <t>Twist mueum entry fee</t>
  </si>
  <si>
    <t>Frameless immersive exhibition</t>
  </si>
  <si>
    <t>Exhibition viewing (x3)</t>
  </si>
  <si>
    <t>Conference</t>
  </si>
  <si>
    <t>26-27/11/24</t>
  </si>
  <si>
    <t>Space Events workshop (13 participants)</t>
  </si>
  <si>
    <t>Alex Burch, Director of Public Programmes</t>
  </si>
  <si>
    <t>Ljubljana</t>
  </si>
  <si>
    <t>ECSITE conference</t>
  </si>
  <si>
    <t>4-8/06/24</t>
  </si>
  <si>
    <t>10-14/07/24</t>
  </si>
  <si>
    <t>Yokohama</t>
  </si>
  <si>
    <t>Titan launch</t>
  </si>
  <si>
    <t>4-9/06/24</t>
  </si>
  <si>
    <t>NHM</t>
  </si>
  <si>
    <t>Business Meeting</t>
  </si>
  <si>
    <t>19-22/03/25</t>
  </si>
  <si>
    <t>Denver</t>
  </si>
  <si>
    <t>Jurassic Oceans launch</t>
  </si>
  <si>
    <t>4-9/6/24</t>
  </si>
  <si>
    <t>Ecsite Conference Fees</t>
  </si>
  <si>
    <t>20-22/11/24</t>
  </si>
  <si>
    <t>Bristol</t>
  </si>
  <si>
    <t>Ecsite Director Forum</t>
  </si>
  <si>
    <t>Wellcome Collection PP leaders meeting (9 participants)</t>
  </si>
  <si>
    <t>21-22/11/24</t>
  </si>
  <si>
    <t>Ecsite Director Forum conference fees</t>
  </si>
  <si>
    <t>Horniman Museum Strategic day for PP Leaders (10 participants)</t>
  </si>
  <si>
    <t>Horniman Training session (10 participants)</t>
  </si>
  <si>
    <t>NLHF workshop (11 participants)</t>
  </si>
  <si>
    <t>Tring</t>
  </si>
  <si>
    <t>Managers meeting</t>
  </si>
  <si>
    <t>ECSITE director conference</t>
  </si>
  <si>
    <t>12-16/01/25</t>
  </si>
  <si>
    <t>Los Angeles</t>
  </si>
  <si>
    <t>NHM Leaders Summit</t>
  </si>
  <si>
    <t>G13 Summit</t>
  </si>
  <si>
    <t>Jurassic Oceans Opening</t>
  </si>
  <si>
    <t>Trustee meeting</t>
  </si>
  <si>
    <t>Warsaw</t>
  </si>
  <si>
    <t>ECSITE Board meeting</t>
  </si>
  <si>
    <t>01-05/06/25</t>
  </si>
  <si>
    <t>Alison Lodge, Director of HR</t>
  </si>
  <si>
    <t>Capfinity meeting</t>
  </si>
  <si>
    <t>WPY dinner</t>
  </si>
  <si>
    <t>CIPD membership fees</t>
  </si>
  <si>
    <t>Bethan Parry, Director of Strategy and Innovation</t>
  </si>
  <si>
    <t>1-5/07/24</t>
  </si>
  <si>
    <t>Taiwan</t>
  </si>
  <si>
    <t>Fantastic Beasts opening</t>
  </si>
  <si>
    <t>Earlham Institute guests</t>
  </si>
  <si>
    <t>Working lunch with BBC (3 attendees)</t>
  </si>
  <si>
    <t>EB away day social</t>
  </si>
  <si>
    <t>Coffee meeting, Annings Room</t>
  </si>
  <si>
    <t>EB away day social, Alan Turing Institute</t>
  </si>
  <si>
    <t>Taipei</t>
  </si>
  <si>
    <t>Dinner in Taiwan, Fantastic Beasts opening</t>
  </si>
  <si>
    <t>Heathrow</t>
  </si>
  <si>
    <t>To Heathrow, Fantastic Beasts opening Taiwan</t>
  </si>
  <si>
    <t>From Heathrow, Fantastic Beasts opening Taiwan</t>
  </si>
  <si>
    <t>Team Strategy Away day bowling</t>
  </si>
  <si>
    <t>EB away day British Museum</t>
  </si>
  <si>
    <t>Dan Phelan, Director of Communications, Digital and Marketing</t>
  </si>
  <si>
    <t>BBC meeting</t>
  </si>
  <si>
    <t>Gates Foundation meeting</t>
  </si>
  <si>
    <t>BBC Business Lunch</t>
  </si>
  <si>
    <t>CDMP Leaders away day</t>
  </si>
  <si>
    <t>Ticketing tour of SMG</t>
  </si>
  <si>
    <t>Tate Modern away day</t>
  </si>
  <si>
    <t>Birds exhibition</t>
  </si>
  <si>
    <t>Business Lunch</t>
  </si>
  <si>
    <t xml:space="preserve">CDMP leaders </t>
  </si>
  <si>
    <t>Business Lunch National Trust</t>
  </si>
  <si>
    <t>Business Lunch BBC</t>
  </si>
  <si>
    <t>Florence</t>
  </si>
  <si>
    <t>Galleria Uffizi tickets</t>
  </si>
  <si>
    <t>Trustee Annual Dinner</t>
  </si>
  <si>
    <t>CDMP away day</t>
  </si>
  <si>
    <t>WPY Awards</t>
  </si>
  <si>
    <t>Great Missenden</t>
  </si>
  <si>
    <t>Coffee meeting</t>
  </si>
  <si>
    <t>London Transport Museum meeting</t>
  </si>
  <si>
    <t>PR business lunch</t>
  </si>
  <si>
    <t>CDMP leaders team day</t>
  </si>
  <si>
    <t>Heads of Comms meeting</t>
  </si>
  <si>
    <t>National Portrait Gallery meeting</t>
  </si>
  <si>
    <t>Doug Gurr, Museum Director</t>
  </si>
  <si>
    <t>Swindon</t>
  </si>
  <si>
    <t>Visiting Hawkings Building</t>
  </si>
  <si>
    <t>24-26/06/24</t>
  </si>
  <si>
    <t>Brussels</t>
  </si>
  <si>
    <t>G13 Meetings</t>
  </si>
  <si>
    <t>Cambridge</t>
  </si>
  <si>
    <t>Business talk</t>
  </si>
  <si>
    <t>Leeds</t>
  </si>
  <si>
    <t>CEOs meeting</t>
  </si>
  <si>
    <t>13-16/01/24</t>
  </si>
  <si>
    <t>ESTA for G13 Summit</t>
  </si>
  <si>
    <t>Cornwall</t>
  </si>
  <si>
    <t>Anthropy25 Conference</t>
  </si>
  <si>
    <t>Wisley</t>
  </si>
  <si>
    <t>RHS meeting</t>
  </si>
  <si>
    <t>Business meeting</t>
  </si>
  <si>
    <t>Competition Markets Authority meeting</t>
  </si>
  <si>
    <t>Birmingham</t>
  </si>
  <si>
    <t>Museum meetings</t>
  </si>
  <si>
    <t>Director of Research Meet and Greet (11 attendees)</t>
  </si>
  <si>
    <t>20/10 to 02/11/24</t>
  </si>
  <si>
    <t>Columbia</t>
  </si>
  <si>
    <t>COP16</t>
  </si>
  <si>
    <t>Directors summit</t>
  </si>
  <si>
    <t>G13 meeting</t>
  </si>
  <si>
    <t>2-5/10/24</t>
  </si>
  <si>
    <t>Mumbai</t>
  </si>
  <si>
    <t>WPY Opening</t>
  </si>
  <si>
    <t>Oxford</t>
  </si>
  <si>
    <t>OCL residential</t>
  </si>
  <si>
    <t>Manchester</t>
  </si>
  <si>
    <t>Henley</t>
  </si>
  <si>
    <t>Archive visit</t>
  </si>
  <si>
    <t>18-19/10/24</t>
  </si>
  <si>
    <t>Madrid</t>
  </si>
  <si>
    <t>CETAF56 summit</t>
  </si>
  <si>
    <t>Science Museum site tour</t>
  </si>
  <si>
    <t>Gala Dinner</t>
  </si>
  <si>
    <t>Roayl Armouries Museum</t>
  </si>
  <si>
    <t>27-29/05/25</t>
  </si>
  <si>
    <t>Woking</t>
  </si>
  <si>
    <t>Director meeting</t>
  </si>
  <si>
    <t>Dudley</t>
  </si>
  <si>
    <t>Eden Project, Cornwall</t>
  </si>
  <si>
    <t>Baku</t>
  </si>
  <si>
    <t>COP29</t>
  </si>
  <si>
    <t>Dr Sarah Thomas</t>
  </si>
  <si>
    <t>19-23/05/24</t>
  </si>
  <si>
    <t>Trustee meetings</t>
  </si>
  <si>
    <t>Kew</t>
  </si>
  <si>
    <t>Trustee away day</t>
  </si>
  <si>
    <t>14-18/09/24</t>
  </si>
  <si>
    <t>Emma Woods, Director of Policy and Partnerships</t>
  </si>
  <si>
    <t>UKRI meeting</t>
  </si>
  <si>
    <t>Geneva</t>
  </si>
  <si>
    <t>Villars conference - Wifi on plane</t>
  </si>
  <si>
    <t xml:space="preserve">Villars conference - food </t>
  </si>
  <si>
    <t>Villars conference - rail to Gatwick</t>
  </si>
  <si>
    <t>Villars conference - rail from Gatwick</t>
  </si>
  <si>
    <t>Geological society meeting</t>
  </si>
  <si>
    <t>Kew meeting</t>
  </si>
  <si>
    <t>CSaP meeting</t>
  </si>
  <si>
    <t>British Geological Society meeting</t>
  </si>
  <si>
    <t>Dinner meeting with CEH</t>
  </si>
  <si>
    <t>UCL meeting</t>
  </si>
  <si>
    <t>Cinnamon Collection PSRE dinner</t>
  </si>
  <si>
    <t>Meeting with Policy Department 
for CSaP Shadowing</t>
  </si>
  <si>
    <t>ZSL to DEFRA (shared)</t>
  </si>
  <si>
    <t>PSRE Dinner for Public Setor Research Establishment peers</t>
  </si>
  <si>
    <t>WPY awards travel (ankle injury)</t>
  </si>
  <si>
    <t>Downing Street</t>
  </si>
  <si>
    <t>10 Downing Street reception (ankle injury)</t>
  </si>
  <si>
    <t>COP16 accomodation</t>
  </si>
  <si>
    <t>UNI CAM annual fellowship subscription</t>
  </si>
  <si>
    <t>COP16 food/drink</t>
  </si>
  <si>
    <t>COP29 express to airport</t>
  </si>
  <si>
    <t>COP29 flights</t>
  </si>
  <si>
    <t>COP29 taxi to hotel</t>
  </si>
  <si>
    <t>18-21/11/2024</t>
  </si>
  <si>
    <t>COP29 food/drink</t>
  </si>
  <si>
    <t>COP29 train home</t>
  </si>
  <si>
    <t>Fitzbillies - Coffee Meeting</t>
  </si>
  <si>
    <t>UK Centre of Ecology &amp; Hydrology meeting</t>
  </si>
  <si>
    <t>WPY EMV</t>
  </si>
  <si>
    <t>WWF Annings Room meeting</t>
  </si>
  <si>
    <t>PSRE dinner.  5 attendees</t>
  </si>
  <si>
    <t>14-15/5/24</t>
  </si>
  <si>
    <t>Policy workshop</t>
  </si>
  <si>
    <t>22/10-01/11/24</t>
  </si>
  <si>
    <t>CSaP conference</t>
  </si>
  <si>
    <t>12-21/11/2024</t>
  </si>
  <si>
    <t>Helen Whitehouse, Chief Operating officer</t>
  </si>
  <si>
    <t>Evening event Science Museum</t>
  </si>
  <si>
    <t>Managers Meeting</t>
  </si>
  <si>
    <t>Finance Director interviews</t>
  </si>
  <si>
    <t>Bicester Town</t>
  </si>
  <si>
    <t>Retail day</t>
  </si>
  <si>
    <t>Jennifer Cormack, Director of Development</t>
  </si>
  <si>
    <t>Grosvenor Street</t>
  </si>
  <si>
    <t>Prospect meeting</t>
  </si>
  <si>
    <t>Book - Advising Philanthopists</t>
  </si>
  <si>
    <t>02-05/10/24</t>
  </si>
  <si>
    <t>India</t>
  </si>
  <si>
    <t>Travel Visa</t>
  </si>
  <si>
    <t>Keith Jennings, Director of Master-planning and Projects</t>
  </si>
  <si>
    <t>Dinner for dino install team (9)</t>
  </si>
  <si>
    <t>Hosting Toulouse museum director</t>
  </si>
  <si>
    <t>UNP conference Madrid Food/drink (2 people)</t>
  </si>
  <si>
    <t>Idino Install dinner (2 people)</t>
  </si>
  <si>
    <t>Idino Install dinner (5 people)</t>
  </si>
  <si>
    <t>Picture for Patrick Valance</t>
  </si>
  <si>
    <t>IMCC Conference fees</t>
  </si>
  <si>
    <t>Bloomsbury Bowlin</t>
  </si>
  <si>
    <t>Visit by Historic England. Catering for 15</t>
  </si>
  <si>
    <t xml:space="preserve">Urban Nature Project </t>
  </si>
  <si>
    <t>15-17/4/24</t>
  </si>
  <si>
    <t>30/04-02/05/24</t>
  </si>
  <si>
    <t>UNP night work</t>
  </si>
  <si>
    <t>Science museum building opening</t>
  </si>
  <si>
    <t>Lord Tony Hall</t>
  </si>
  <si>
    <t>Annual Trustee dinner</t>
  </si>
  <si>
    <t>EB introduction</t>
  </si>
  <si>
    <t>Trustee interviews</t>
  </si>
  <si>
    <t>Executive board meeting</t>
  </si>
  <si>
    <t>Professor Dame Jane Francis</t>
  </si>
  <si>
    <t>SAC Meeting (9 attendees) catering</t>
  </si>
  <si>
    <t>Team away day</t>
  </si>
  <si>
    <t>Professor Dame Janet Thornton</t>
  </si>
  <si>
    <t>Professor Yadvinder Malhi</t>
  </si>
  <si>
    <t>Science Advisory Committee meeting (8 attendees)</t>
  </si>
  <si>
    <t>24/10 -02/11/24</t>
  </si>
  <si>
    <t xml:space="preserve">Science Advisory Committee </t>
  </si>
  <si>
    <t>Director of research interview panel</t>
  </si>
  <si>
    <t>SAC meeting</t>
  </si>
  <si>
    <t>Richard Hinton, Chief Information Officer</t>
  </si>
  <si>
    <t>AMS Sustainability event</t>
  </si>
  <si>
    <t>WPY 60 event</t>
  </si>
  <si>
    <t>13-27/07/24</t>
  </si>
  <si>
    <t>International Botanical Congress</t>
  </si>
  <si>
    <t>Whittlesford</t>
  </si>
  <si>
    <t>DCMS Cyber</t>
  </si>
  <si>
    <t>12-13/06/2024</t>
  </si>
  <si>
    <t>Team building workshop</t>
  </si>
  <si>
    <t xml:space="preserve">API workshop </t>
  </si>
  <si>
    <t>Rosalind Glass, Chief of Staff</t>
  </si>
  <si>
    <t>11-14/11/24</t>
  </si>
  <si>
    <t>MA conference</t>
  </si>
  <si>
    <t>Tony Hall meeting in Tring</t>
  </si>
  <si>
    <t>12-14/11/24</t>
  </si>
  <si>
    <t>Sandra Knapp, Director of Research (Interim)</t>
  </si>
  <si>
    <t>Directors meeting dinner (3 attendees)</t>
  </si>
  <si>
    <t>Intro for Director of Research design (3 attendees) lunch</t>
  </si>
  <si>
    <t>Amazon +10 project meeting</t>
  </si>
  <si>
    <t>Sir Patrick Valance, Trustee</t>
  </si>
  <si>
    <t>Cross museum Q&amp;A</t>
  </si>
  <si>
    <t>Visitor Services staff session</t>
  </si>
  <si>
    <t>FOH staff intro</t>
  </si>
  <si>
    <t>Staff drop in session drinks</t>
  </si>
  <si>
    <t>Thank you gift</t>
  </si>
  <si>
    <t>Tim Littlewood, Executive Director of Science</t>
  </si>
  <si>
    <t>Director of Research selection</t>
  </si>
  <si>
    <t>Unlocked Programme director interview. Several attendees. Total recorded</t>
  </si>
  <si>
    <t>Porto</t>
  </si>
  <si>
    <t>GBIF Conference hotel</t>
  </si>
  <si>
    <t>Director of Collections interviews lunch</t>
  </si>
  <si>
    <t>Science Advisory Committee meeting (9 attendees)</t>
  </si>
  <si>
    <t>Director of CSIRO lunch (3 people)</t>
  </si>
  <si>
    <t>Travel to attend Veterinary School Seminar</t>
  </si>
  <si>
    <t>Reading</t>
  </si>
  <si>
    <t>TVSP seminar and masterclass</t>
  </si>
  <si>
    <t>Dinner with PSRE cohort.</t>
  </si>
  <si>
    <t>G13 Meetings. Taxi to hotel</t>
  </si>
  <si>
    <t>G13 Meetings. Food/Drink</t>
  </si>
  <si>
    <t>G13 Meetings. Food/Drink (11 attendees)</t>
  </si>
  <si>
    <t>PSRE heads meeting dinner (6 attendees)</t>
  </si>
  <si>
    <t>Brisbane</t>
  </si>
  <si>
    <t>Brisbane conference. 3 people dinner</t>
  </si>
  <si>
    <t xml:space="preserve">Brisbane conference. </t>
  </si>
  <si>
    <t>PSRE Colaborators dinner (5 attendees)</t>
  </si>
  <si>
    <t>Travel to Tring</t>
  </si>
  <si>
    <t>GBIF Conference luggage charges</t>
  </si>
  <si>
    <t>GBIF Conferencel Trave to Gatwick</t>
  </si>
  <si>
    <t>GBIF Conferencel food (2 people)</t>
  </si>
  <si>
    <t xml:space="preserve">GBIF Conferencel food </t>
  </si>
  <si>
    <t>VICTORIA&amp;ALBERT MUSEUM; lunch with Jessica Bradford, incoming  Director of Collections. (4 attendees)</t>
  </si>
  <si>
    <t>Lunch with director of Queensland museum. 3 attendees</t>
  </si>
  <si>
    <t>23-26/06/24</t>
  </si>
  <si>
    <t>05-14/09/24</t>
  </si>
  <si>
    <t>GBIF Assembly</t>
  </si>
  <si>
    <t>11-18/1/25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</si>
</sst>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E500-CBD8-448F-BF92-35000C2D36C2}">
  <sheetPr>
    <pageSetUpPr fitToPage="1"/>
  </sheetPr>
  <dimension ref="A1:J298"/>
  <sheetViews>
    <sheetView tabSelected="1" showWhiteSpace="0" zoomScaleNormal="100" workbookViewId="0">
      <pane ySplit="1" topLeftCell="A2" activePane="bottomLeft" state="frozen"/>
      <selection pane="bottomLeft" activeCell="G2" sqref="G2"/>
    </sheetView>
  </sheetViews>
  <sheetFormatPr defaultColWidth="9.140625" defaultRowHeight="15" x14ac:dyDescent="0.25"/>
  <cols>
    <col min="1" max="1" width="58.140625" bestFit="1" customWidth="1"/>
    <col min="2" max="2" width="16.42578125" bestFit="1" customWidth="1"/>
    <col min="3" max="3" width="21.42578125" bestFit="1" customWidth="1"/>
    <col min="4" max="4" width="53.28515625" customWidth="1"/>
    <col min="5" max="5" width="9" style="5" bestFit="1" customWidth="1"/>
    <col min="6" max="6" width="7.5703125" style="5" bestFit="1" customWidth="1"/>
    <col min="7" max="7" width="10.7109375" style="5" bestFit="1" customWidth="1"/>
    <col min="8" max="8" width="14" style="5" bestFit="1" customWidth="1"/>
    <col min="9" max="9" width="19.140625" style="5" bestFit="1" customWidth="1"/>
    <col min="10" max="10" width="9" style="5" bestFit="1" customWidth="1"/>
    <col min="11" max="11" width="14.28515625" bestFit="1" customWidth="1"/>
  </cols>
  <sheetData>
    <row r="1" spans="1:1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t="s">
        <v>10</v>
      </c>
      <c r="B2" s="4">
        <v>45454</v>
      </c>
      <c r="C2" t="s">
        <v>11</v>
      </c>
      <c r="D2" t="s">
        <v>12</v>
      </c>
      <c r="I2" s="5">
        <v>167.2</v>
      </c>
      <c r="J2" s="5">
        <f t="shared" ref="J2:J36" si="0">SUM(E2:I2)</f>
        <v>167.2</v>
      </c>
    </row>
    <row r="3" spans="1:10" x14ac:dyDescent="0.25">
      <c r="A3" t="s">
        <v>10</v>
      </c>
      <c r="B3" s="4">
        <v>45483</v>
      </c>
      <c r="C3" t="s">
        <v>13</v>
      </c>
      <c r="D3" t="s">
        <v>14</v>
      </c>
      <c r="I3" s="5">
        <v>45</v>
      </c>
      <c r="J3" s="5">
        <f t="shared" si="0"/>
        <v>45</v>
      </c>
    </row>
    <row r="4" spans="1:10" x14ac:dyDescent="0.25">
      <c r="A4" t="s">
        <v>10</v>
      </c>
      <c r="B4" s="4">
        <v>45524</v>
      </c>
      <c r="C4" t="s">
        <v>15</v>
      </c>
      <c r="D4" t="s">
        <v>16</v>
      </c>
      <c r="I4" s="5">
        <v>26</v>
      </c>
      <c r="J4" s="5">
        <f t="shared" si="0"/>
        <v>26</v>
      </c>
    </row>
    <row r="5" spans="1:10" x14ac:dyDescent="0.25">
      <c r="A5" t="s">
        <v>10</v>
      </c>
      <c r="B5" s="4">
        <v>45524</v>
      </c>
      <c r="C5" t="s">
        <v>15</v>
      </c>
      <c r="D5" t="s">
        <v>17</v>
      </c>
      <c r="I5" s="5">
        <v>20</v>
      </c>
      <c r="J5" s="5">
        <f t="shared" si="0"/>
        <v>20</v>
      </c>
    </row>
    <row r="6" spans="1:10" x14ac:dyDescent="0.25">
      <c r="A6" t="s">
        <v>10</v>
      </c>
      <c r="B6" s="4">
        <v>45610</v>
      </c>
      <c r="C6" t="s">
        <v>15</v>
      </c>
      <c r="D6" t="s">
        <v>18</v>
      </c>
      <c r="I6" s="5">
        <v>26</v>
      </c>
      <c r="J6" s="5">
        <f t="shared" si="0"/>
        <v>26</v>
      </c>
    </row>
    <row r="7" spans="1:10" x14ac:dyDescent="0.25">
      <c r="A7" t="s">
        <v>10</v>
      </c>
      <c r="B7" s="4">
        <v>45602</v>
      </c>
      <c r="C7" t="s">
        <v>15</v>
      </c>
      <c r="D7" t="s">
        <v>18</v>
      </c>
      <c r="I7" s="5">
        <v>1</v>
      </c>
      <c r="J7" s="5">
        <f t="shared" si="0"/>
        <v>1</v>
      </c>
    </row>
    <row r="8" spans="1:10" x14ac:dyDescent="0.25">
      <c r="A8" t="s">
        <v>10</v>
      </c>
      <c r="B8" s="4">
        <v>45685</v>
      </c>
      <c r="C8" t="s">
        <v>15</v>
      </c>
      <c r="D8" t="s">
        <v>19</v>
      </c>
      <c r="I8" s="5">
        <v>276</v>
      </c>
      <c r="J8" s="5">
        <f t="shared" si="0"/>
        <v>276</v>
      </c>
    </row>
    <row r="9" spans="1:10" x14ac:dyDescent="0.25">
      <c r="A9" t="s">
        <v>10</v>
      </c>
      <c r="B9" s="4" t="s">
        <v>20</v>
      </c>
      <c r="C9" t="s">
        <v>15</v>
      </c>
      <c r="D9" t="s">
        <v>19</v>
      </c>
      <c r="I9" s="5">
        <v>260</v>
      </c>
      <c r="J9" s="5">
        <f t="shared" si="0"/>
        <v>260</v>
      </c>
    </row>
    <row r="10" spans="1:10" x14ac:dyDescent="0.25">
      <c r="A10" t="s">
        <v>10</v>
      </c>
      <c r="B10" s="4">
        <v>45574</v>
      </c>
      <c r="C10" t="s">
        <v>15</v>
      </c>
      <c r="D10" t="s">
        <v>21</v>
      </c>
      <c r="H10" s="5">
        <v>13.62</v>
      </c>
      <c r="J10" s="5">
        <f t="shared" si="0"/>
        <v>13.62</v>
      </c>
    </row>
    <row r="11" spans="1:10" x14ac:dyDescent="0.25">
      <c r="A11" t="s">
        <v>22</v>
      </c>
      <c r="B11" s="4">
        <v>45447</v>
      </c>
      <c r="C11" t="s">
        <v>23</v>
      </c>
      <c r="D11" t="s">
        <v>24</v>
      </c>
      <c r="F11" s="5">
        <v>12.7</v>
      </c>
      <c r="J11" s="5">
        <f t="shared" si="0"/>
        <v>12.7</v>
      </c>
    </row>
    <row r="12" spans="1:10" x14ac:dyDescent="0.25">
      <c r="A12" t="s">
        <v>22</v>
      </c>
      <c r="B12" s="4">
        <v>45447</v>
      </c>
      <c r="C12" t="s">
        <v>23</v>
      </c>
      <c r="D12" t="s">
        <v>24</v>
      </c>
      <c r="G12" s="5">
        <v>64.430000000000007</v>
      </c>
      <c r="J12" s="5">
        <f t="shared" si="0"/>
        <v>64.430000000000007</v>
      </c>
    </row>
    <row r="13" spans="1:10" x14ac:dyDescent="0.25">
      <c r="A13" t="s">
        <v>22</v>
      </c>
      <c r="B13" s="4" t="s">
        <v>25</v>
      </c>
      <c r="C13" t="s">
        <v>23</v>
      </c>
      <c r="D13" t="s">
        <v>24</v>
      </c>
      <c r="I13" s="5">
        <v>514.87</v>
      </c>
      <c r="J13" s="5">
        <f t="shared" si="0"/>
        <v>514.87</v>
      </c>
    </row>
    <row r="14" spans="1:10" x14ac:dyDescent="0.25">
      <c r="A14" t="s">
        <v>22</v>
      </c>
      <c r="B14" s="4" t="s">
        <v>26</v>
      </c>
      <c r="C14" t="s">
        <v>27</v>
      </c>
      <c r="D14" t="s">
        <v>28</v>
      </c>
      <c r="I14" s="5">
        <v>16.48</v>
      </c>
      <c r="J14" s="5">
        <f t="shared" si="0"/>
        <v>16.48</v>
      </c>
    </row>
    <row r="15" spans="1:10" x14ac:dyDescent="0.25">
      <c r="A15" t="s">
        <v>22</v>
      </c>
      <c r="B15" s="4" t="s">
        <v>26</v>
      </c>
      <c r="C15" t="s">
        <v>27</v>
      </c>
      <c r="D15" t="s">
        <v>28</v>
      </c>
      <c r="G15" s="5">
        <v>42.58</v>
      </c>
      <c r="J15" s="5">
        <f t="shared" si="0"/>
        <v>42.58</v>
      </c>
    </row>
    <row r="16" spans="1:10" x14ac:dyDescent="0.25">
      <c r="A16" t="s">
        <v>22</v>
      </c>
      <c r="B16" s="4" t="s">
        <v>26</v>
      </c>
      <c r="C16" t="s">
        <v>27</v>
      </c>
      <c r="D16" t="s">
        <v>28</v>
      </c>
      <c r="I16" s="5">
        <f>4.13+7.22+20.48+62.17</f>
        <v>94</v>
      </c>
      <c r="J16" s="5">
        <f t="shared" si="0"/>
        <v>94</v>
      </c>
    </row>
    <row r="17" spans="1:10" x14ac:dyDescent="0.25">
      <c r="A17" t="s">
        <v>22</v>
      </c>
      <c r="B17" s="4">
        <v>45486</v>
      </c>
      <c r="C17" t="s">
        <v>27</v>
      </c>
      <c r="D17" t="s">
        <v>28</v>
      </c>
      <c r="F17" s="5">
        <f>1.97*2</f>
        <v>3.94</v>
      </c>
      <c r="J17" s="5">
        <f t="shared" si="0"/>
        <v>3.94</v>
      </c>
    </row>
    <row r="18" spans="1:10" x14ac:dyDescent="0.25">
      <c r="A18" t="s">
        <v>22</v>
      </c>
      <c r="B18" s="4">
        <v>45487</v>
      </c>
      <c r="C18" t="s">
        <v>27</v>
      </c>
      <c r="D18" t="s">
        <v>28</v>
      </c>
      <c r="F18" s="5">
        <v>15.8</v>
      </c>
      <c r="J18" s="5">
        <f t="shared" si="0"/>
        <v>15.8</v>
      </c>
    </row>
    <row r="19" spans="1:10" x14ac:dyDescent="0.25">
      <c r="A19" t="s">
        <v>22</v>
      </c>
      <c r="B19" s="4" t="s">
        <v>29</v>
      </c>
      <c r="C19" t="s">
        <v>23</v>
      </c>
      <c r="D19" t="s">
        <v>28</v>
      </c>
      <c r="H19" s="5">
        <f>35</f>
        <v>35</v>
      </c>
      <c r="J19" s="5">
        <f t="shared" si="0"/>
        <v>35</v>
      </c>
    </row>
    <row r="20" spans="1:10" x14ac:dyDescent="0.25">
      <c r="A20" t="s">
        <v>22</v>
      </c>
      <c r="B20" s="4">
        <v>45686</v>
      </c>
      <c r="C20" t="s">
        <v>30</v>
      </c>
      <c r="D20" t="s">
        <v>31</v>
      </c>
      <c r="H20" s="5">
        <v>28</v>
      </c>
      <c r="J20" s="5">
        <f t="shared" si="0"/>
        <v>28</v>
      </c>
    </row>
    <row r="21" spans="1:10" x14ac:dyDescent="0.25">
      <c r="A21" t="s">
        <v>22</v>
      </c>
      <c r="B21" s="4" t="s">
        <v>32</v>
      </c>
      <c r="C21" t="s">
        <v>33</v>
      </c>
      <c r="D21" t="s">
        <v>34</v>
      </c>
      <c r="H21" s="5">
        <v>20.97</v>
      </c>
      <c r="J21" s="5">
        <f t="shared" si="0"/>
        <v>20.97</v>
      </c>
    </row>
    <row r="22" spans="1:10" x14ac:dyDescent="0.25">
      <c r="A22" t="s">
        <v>22</v>
      </c>
      <c r="B22" s="4" t="s">
        <v>32</v>
      </c>
      <c r="C22" t="s">
        <v>33</v>
      </c>
      <c r="D22" t="s">
        <v>34</v>
      </c>
      <c r="G22" s="5">
        <f>63.55+15.03+9.48+11+15.65+14.99+20.66+49.3</f>
        <v>199.66000000000003</v>
      </c>
      <c r="J22" s="5">
        <f t="shared" si="0"/>
        <v>199.66000000000003</v>
      </c>
    </row>
    <row r="23" spans="1:10" x14ac:dyDescent="0.25">
      <c r="A23" t="s">
        <v>22</v>
      </c>
      <c r="B23" s="4" t="s">
        <v>32</v>
      </c>
      <c r="C23" t="s">
        <v>33</v>
      </c>
      <c r="D23" t="s">
        <v>34</v>
      </c>
      <c r="I23" s="5">
        <f>12.71+23.83</f>
        <v>36.54</v>
      </c>
      <c r="J23" s="5">
        <f t="shared" si="0"/>
        <v>36.54</v>
      </c>
    </row>
    <row r="24" spans="1:10" x14ac:dyDescent="0.25">
      <c r="A24" t="s">
        <v>22</v>
      </c>
      <c r="B24" s="4" t="s">
        <v>35</v>
      </c>
      <c r="C24" t="s">
        <v>13</v>
      </c>
      <c r="D24" t="s">
        <v>36</v>
      </c>
      <c r="I24" s="5">
        <v>590.83000000000004</v>
      </c>
      <c r="J24" s="5">
        <f t="shared" si="0"/>
        <v>590.83000000000004</v>
      </c>
    </row>
    <row r="25" spans="1:10" x14ac:dyDescent="0.25">
      <c r="A25" t="s">
        <v>22</v>
      </c>
      <c r="B25" s="4">
        <v>45448</v>
      </c>
      <c r="C25" t="s">
        <v>13</v>
      </c>
      <c r="D25" t="s">
        <v>36</v>
      </c>
      <c r="I25" s="5">
        <v>36.119999999999997</v>
      </c>
      <c r="J25" s="5">
        <f t="shared" si="0"/>
        <v>36.119999999999997</v>
      </c>
    </row>
    <row r="26" spans="1:10" x14ac:dyDescent="0.25">
      <c r="A26" t="s">
        <v>22</v>
      </c>
      <c r="B26" s="4" t="s">
        <v>37</v>
      </c>
      <c r="C26" t="s">
        <v>38</v>
      </c>
      <c r="D26" t="s">
        <v>39</v>
      </c>
      <c r="I26" s="5">
        <v>190</v>
      </c>
      <c r="J26" s="5">
        <f t="shared" si="0"/>
        <v>190</v>
      </c>
    </row>
    <row r="27" spans="1:10" x14ac:dyDescent="0.25">
      <c r="A27" t="s">
        <v>22</v>
      </c>
      <c r="B27" s="4">
        <v>41892</v>
      </c>
      <c r="C27" t="s">
        <v>15</v>
      </c>
      <c r="D27" t="s">
        <v>40</v>
      </c>
      <c r="H27" s="5">
        <f>52.46/9</f>
        <v>5.8288888888888888</v>
      </c>
      <c r="J27" s="5">
        <f t="shared" si="0"/>
        <v>5.8288888888888888</v>
      </c>
    </row>
    <row r="28" spans="1:10" x14ac:dyDescent="0.25">
      <c r="A28" t="s">
        <v>22</v>
      </c>
      <c r="B28" s="4" t="s">
        <v>41</v>
      </c>
      <c r="C28" t="s">
        <v>38</v>
      </c>
      <c r="D28" t="s">
        <v>42</v>
      </c>
      <c r="I28" s="5">
        <v>235</v>
      </c>
      <c r="J28" s="5">
        <f t="shared" si="0"/>
        <v>235</v>
      </c>
    </row>
    <row r="29" spans="1:10" x14ac:dyDescent="0.25">
      <c r="A29" t="s">
        <v>22</v>
      </c>
      <c r="B29" s="4">
        <v>45574</v>
      </c>
      <c r="C29" t="s">
        <v>15</v>
      </c>
      <c r="D29" t="s">
        <v>21</v>
      </c>
      <c r="H29" s="5">
        <v>13.615384615384615</v>
      </c>
      <c r="J29" s="5">
        <f t="shared" si="0"/>
        <v>13.615384615384615</v>
      </c>
    </row>
    <row r="30" spans="1:10" x14ac:dyDescent="0.25">
      <c r="A30" t="s">
        <v>22</v>
      </c>
      <c r="B30" s="4">
        <v>45609</v>
      </c>
      <c r="C30" t="s">
        <v>15</v>
      </c>
      <c r="D30" t="s">
        <v>43</v>
      </c>
      <c r="H30" s="5">
        <v>3.48</v>
      </c>
      <c r="J30" s="5">
        <f t="shared" si="0"/>
        <v>3.48</v>
      </c>
    </row>
    <row r="31" spans="1:10" x14ac:dyDescent="0.25">
      <c r="A31" t="s">
        <v>22</v>
      </c>
      <c r="B31" s="4">
        <v>45609</v>
      </c>
      <c r="C31" t="s">
        <v>15</v>
      </c>
      <c r="D31" t="s">
        <v>43</v>
      </c>
      <c r="H31" s="5">
        <v>4.1399999999999997</v>
      </c>
      <c r="J31" s="5">
        <f t="shared" si="0"/>
        <v>4.1399999999999997</v>
      </c>
    </row>
    <row r="32" spans="1:10" x14ac:dyDescent="0.25">
      <c r="A32" t="s">
        <v>22</v>
      </c>
      <c r="B32" s="4">
        <v>45631</v>
      </c>
      <c r="C32" t="s">
        <v>15</v>
      </c>
      <c r="D32" t="s">
        <v>44</v>
      </c>
      <c r="H32" s="5">
        <f>11.45/10</f>
        <v>1.145</v>
      </c>
      <c r="J32" s="5">
        <f t="shared" si="0"/>
        <v>1.145</v>
      </c>
    </row>
    <row r="33" spans="1:10" x14ac:dyDescent="0.25">
      <c r="A33" t="s">
        <v>22</v>
      </c>
      <c r="B33" s="4">
        <v>45631</v>
      </c>
      <c r="C33" t="s">
        <v>15</v>
      </c>
      <c r="D33" t="s">
        <v>44</v>
      </c>
      <c r="H33" s="5">
        <v>3.4</v>
      </c>
      <c r="J33" s="5">
        <f t="shared" si="0"/>
        <v>3.4</v>
      </c>
    </row>
    <row r="34" spans="1:10" x14ac:dyDescent="0.25">
      <c r="A34" t="s">
        <v>22</v>
      </c>
      <c r="B34" s="4">
        <v>45686</v>
      </c>
      <c r="C34" t="s">
        <v>15</v>
      </c>
      <c r="D34" t="s">
        <v>45</v>
      </c>
      <c r="H34" s="5">
        <f>25.04/11</f>
        <v>2.2763636363636364</v>
      </c>
      <c r="J34" s="5">
        <f t="shared" si="0"/>
        <v>2.2763636363636364</v>
      </c>
    </row>
    <row r="35" spans="1:10" x14ac:dyDescent="0.25">
      <c r="A35" t="s">
        <v>22</v>
      </c>
      <c r="B35" s="4">
        <v>45687</v>
      </c>
      <c r="C35" t="s">
        <v>15</v>
      </c>
      <c r="D35" t="s">
        <v>45</v>
      </c>
      <c r="H35" s="5">
        <f>50/11</f>
        <v>4.5454545454545459</v>
      </c>
      <c r="J35" s="5">
        <f t="shared" si="0"/>
        <v>4.5454545454545459</v>
      </c>
    </row>
    <row r="36" spans="1:10" x14ac:dyDescent="0.25">
      <c r="A36" t="s">
        <v>22</v>
      </c>
      <c r="B36" s="4">
        <v>45693</v>
      </c>
      <c r="C36" t="s">
        <v>15</v>
      </c>
      <c r="D36" t="s">
        <v>45</v>
      </c>
      <c r="H36" s="5">
        <f>12/11</f>
        <v>1.0909090909090908</v>
      </c>
      <c r="J36" s="5">
        <f t="shared" si="0"/>
        <v>1.0909090909090908</v>
      </c>
    </row>
    <row r="37" spans="1:10" x14ac:dyDescent="0.25">
      <c r="A37" t="s">
        <v>22</v>
      </c>
      <c r="B37" s="4" t="s">
        <v>26</v>
      </c>
      <c r="C37" t="s">
        <v>27</v>
      </c>
      <c r="D37" t="s">
        <v>28</v>
      </c>
      <c r="I37" s="5">
        <v>647.97</v>
      </c>
      <c r="J37" s="5">
        <v>647.97</v>
      </c>
    </row>
    <row r="38" spans="1:10" x14ac:dyDescent="0.25">
      <c r="A38" t="s">
        <v>22</v>
      </c>
      <c r="B38" s="4">
        <v>45511</v>
      </c>
      <c r="C38" t="s">
        <v>46</v>
      </c>
      <c r="D38" t="s">
        <v>47</v>
      </c>
      <c r="F38" s="5">
        <v>32.799999999999997</v>
      </c>
      <c r="J38" s="5">
        <v>32.799999999999997</v>
      </c>
    </row>
    <row r="39" spans="1:10" x14ac:dyDescent="0.25">
      <c r="A39" t="s">
        <v>22</v>
      </c>
      <c r="B39" s="4">
        <v>45555</v>
      </c>
      <c r="C39" t="s">
        <v>46</v>
      </c>
      <c r="D39" t="s">
        <v>47</v>
      </c>
      <c r="F39" s="5">
        <v>33.65</v>
      </c>
      <c r="J39" s="5">
        <v>33.65</v>
      </c>
    </row>
    <row r="40" spans="1:10" x14ac:dyDescent="0.25">
      <c r="A40" t="s">
        <v>22</v>
      </c>
      <c r="B40" s="4">
        <v>45616</v>
      </c>
      <c r="C40" t="s">
        <v>38</v>
      </c>
      <c r="D40" t="s">
        <v>48</v>
      </c>
      <c r="F40" s="5">
        <v>114.25</v>
      </c>
      <c r="J40" s="5">
        <v>114.25</v>
      </c>
    </row>
    <row r="41" spans="1:10" x14ac:dyDescent="0.25">
      <c r="A41" t="s">
        <v>22</v>
      </c>
      <c r="B41" s="4" t="s">
        <v>49</v>
      </c>
      <c r="C41" t="s">
        <v>50</v>
      </c>
      <c r="D41" t="s">
        <v>51</v>
      </c>
      <c r="E41" s="5">
        <v>1283.51</v>
      </c>
      <c r="J41" s="5">
        <v>1283.51</v>
      </c>
    </row>
    <row r="42" spans="1:10" x14ac:dyDescent="0.25">
      <c r="A42" t="s">
        <v>22</v>
      </c>
      <c r="B42" s="4">
        <v>45637</v>
      </c>
      <c r="C42" t="s">
        <v>46</v>
      </c>
      <c r="D42" t="s">
        <v>47</v>
      </c>
      <c r="F42" s="5">
        <v>33.65</v>
      </c>
      <c r="J42" s="5">
        <v>33.65</v>
      </c>
    </row>
    <row r="43" spans="1:10" x14ac:dyDescent="0.25">
      <c r="A43" t="s">
        <v>22</v>
      </c>
      <c r="B43" s="4">
        <v>45790</v>
      </c>
      <c r="C43" t="s">
        <v>50</v>
      </c>
      <c r="D43" t="s">
        <v>52</v>
      </c>
      <c r="E43" s="5">
        <v>149.6</v>
      </c>
      <c r="J43" s="5">
        <v>149.6</v>
      </c>
    </row>
    <row r="44" spans="1:10" x14ac:dyDescent="0.25">
      <c r="A44" t="s">
        <v>22</v>
      </c>
      <c r="B44" s="4">
        <v>45735</v>
      </c>
      <c r="C44" t="s">
        <v>33</v>
      </c>
      <c r="D44" t="s">
        <v>53</v>
      </c>
      <c r="E44" s="5">
        <v>506.6</v>
      </c>
      <c r="J44" s="5">
        <v>506.6</v>
      </c>
    </row>
    <row r="45" spans="1:10" x14ac:dyDescent="0.25">
      <c r="A45" t="s">
        <v>22</v>
      </c>
      <c r="B45" s="4">
        <v>45722</v>
      </c>
      <c r="C45" t="s">
        <v>46</v>
      </c>
      <c r="D45" t="s">
        <v>54</v>
      </c>
      <c r="F45" s="5">
        <v>30.05</v>
      </c>
      <c r="J45" s="5">
        <v>30.05</v>
      </c>
    </row>
    <row r="46" spans="1:10" x14ac:dyDescent="0.25">
      <c r="A46" t="s">
        <v>22</v>
      </c>
      <c r="B46" s="4">
        <v>45809</v>
      </c>
      <c r="C46" t="s">
        <v>55</v>
      </c>
      <c r="D46" t="s">
        <v>56</v>
      </c>
      <c r="E46" s="5">
        <v>234.02</v>
      </c>
      <c r="J46" s="5">
        <v>234.02</v>
      </c>
    </row>
    <row r="47" spans="1:10" x14ac:dyDescent="0.25">
      <c r="A47" t="s">
        <v>22</v>
      </c>
      <c r="B47" s="4" t="s">
        <v>57</v>
      </c>
      <c r="C47" t="s">
        <v>55</v>
      </c>
      <c r="D47" t="s">
        <v>56</v>
      </c>
      <c r="I47" s="5">
        <v>606.53</v>
      </c>
      <c r="J47" s="5">
        <v>606.53</v>
      </c>
    </row>
    <row r="48" spans="1:10" x14ac:dyDescent="0.25">
      <c r="A48" t="s">
        <v>58</v>
      </c>
      <c r="B48" s="4">
        <v>45540</v>
      </c>
      <c r="C48" t="s">
        <v>30</v>
      </c>
      <c r="D48" t="s">
        <v>59</v>
      </c>
      <c r="H48" s="5">
        <v>5.75</v>
      </c>
      <c r="J48" s="5">
        <f t="shared" ref="J48:J79" si="1">SUM(E48:I48)</f>
        <v>5.75</v>
      </c>
    </row>
    <row r="49" spans="1:10" x14ac:dyDescent="0.25">
      <c r="A49" t="s">
        <v>58</v>
      </c>
      <c r="B49" s="4">
        <v>45531</v>
      </c>
      <c r="C49" t="s">
        <v>15</v>
      </c>
      <c r="D49" t="s">
        <v>60</v>
      </c>
      <c r="G49" s="5">
        <v>27</v>
      </c>
      <c r="J49" s="5">
        <f t="shared" si="1"/>
        <v>27</v>
      </c>
    </row>
    <row r="50" spans="1:10" x14ac:dyDescent="0.25">
      <c r="A50" t="s">
        <v>58</v>
      </c>
      <c r="B50" s="4">
        <v>45433</v>
      </c>
      <c r="C50" t="s">
        <v>13</v>
      </c>
      <c r="D50" t="s">
        <v>61</v>
      </c>
      <c r="I50" s="5">
        <v>242</v>
      </c>
      <c r="J50" s="5">
        <f t="shared" si="1"/>
        <v>242</v>
      </c>
    </row>
    <row r="51" spans="1:10" x14ac:dyDescent="0.25">
      <c r="A51" t="s">
        <v>62</v>
      </c>
      <c r="B51" s="4" t="s">
        <v>63</v>
      </c>
      <c r="C51" t="s">
        <v>64</v>
      </c>
      <c r="D51" t="s">
        <v>65</v>
      </c>
      <c r="I51" s="5">
        <v>2.12</v>
      </c>
      <c r="J51" s="5">
        <f t="shared" si="1"/>
        <v>2.12</v>
      </c>
    </row>
    <row r="52" spans="1:10" x14ac:dyDescent="0.25">
      <c r="A52" t="s">
        <v>62</v>
      </c>
      <c r="B52" s="4" t="s">
        <v>63</v>
      </c>
      <c r="C52" t="s">
        <v>64</v>
      </c>
      <c r="D52" t="s">
        <v>65</v>
      </c>
      <c r="F52" s="5">
        <f>3.75+2.12+3.75+0.75</f>
        <v>10.370000000000001</v>
      </c>
      <c r="J52" s="5">
        <f t="shared" si="1"/>
        <v>10.370000000000001</v>
      </c>
    </row>
    <row r="53" spans="1:10" x14ac:dyDescent="0.25">
      <c r="A53" t="s">
        <v>62</v>
      </c>
      <c r="B53" s="4" t="s">
        <v>63</v>
      </c>
      <c r="C53" t="s">
        <v>64</v>
      </c>
      <c r="D53" t="s">
        <v>65</v>
      </c>
      <c r="G53" s="5">
        <f>5.24+3+3+2.62</f>
        <v>13.86</v>
      </c>
      <c r="J53" s="5">
        <f t="shared" si="1"/>
        <v>13.86</v>
      </c>
    </row>
    <row r="54" spans="1:10" x14ac:dyDescent="0.25">
      <c r="A54" t="s">
        <v>62</v>
      </c>
      <c r="B54" s="4" t="s">
        <v>63</v>
      </c>
      <c r="C54" t="s">
        <v>64</v>
      </c>
      <c r="D54" t="s">
        <v>65</v>
      </c>
      <c r="H54" s="5">
        <f>61.86-11</f>
        <v>50.86</v>
      </c>
      <c r="J54" s="5">
        <f t="shared" si="1"/>
        <v>50.86</v>
      </c>
    </row>
    <row r="55" spans="1:10" x14ac:dyDescent="0.25">
      <c r="A55" t="s">
        <v>62</v>
      </c>
      <c r="B55" s="4" t="s">
        <v>63</v>
      </c>
      <c r="C55" t="s">
        <v>64</v>
      </c>
      <c r="D55" t="s">
        <v>65</v>
      </c>
      <c r="I55" s="5">
        <f>11+1.23</f>
        <v>12.23</v>
      </c>
      <c r="J55" s="5">
        <f t="shared" si="1"/>
        <v>12.23</v>
      </c>
    </row>
    <row r="56" spans="1:10" x14ac:dyDescent="0.25">
      <c r="A56" t="s">
        <v>62</v>
      </c>
      <c r="B56" s="4" t="s">
        <v>63</v>
      </c>
      <c r="C56" t="s">
        <v>64</v>
      </c>
      <c r="D56" t="s">
        <v>65</v>
      </c>
      <c r="H56" s="5">
        <f>9.32-1.23</f>
        <v>8.09</v>
      </c>
      <c r="J56" s="5">
        <f t="shared" si="1"/>
        <v>8.09</v>
      </c>
    </row>
    <row r="57" spans="1:10" x14ac:dyDescent="0.25">
      <c r="A57" t="s">
        <v>62</v>
      </c>
      <c r="B57" s="4" t="s">
        <v>63</v>
      </c>
      <c r="C57" t="s">
        <v>64</v>
      </c>
      <c r="D57" t="s">
        <v>65</v>
      </c>
      <c r="I57" s="5">
        <v>0.68400000000000005</v>
      </c>
      <c r="J57" s="5">
        <f t="shared" si="1"/>
        <v>0.68400000000000005</v>
      </c>
    </row>
    <row r="58" spans="1:10" x14ac:dyDescent="0.25">
      <c r="A58" t="s">
        <v>62</v>
      </c>
      <c r="B58" s="4">
        <v>45428</v>
      </c>
      <c r="C58" t="s">
        <v>30</v>
      </c>
      <c r="D58" t="s">
        <v>66</v>
      </c>
      <c r="H58" s="5">
        <v>102.72</v>
      </c>
      <c r="J58" s="5">
        <f t="shared" si="1"/>
        <v>102.72</v>
      </c>
    </row>
    <row r="59" spans="1:10" x14ac:dyDescent="0.25">
      <c r="A59" t="s">
        <v>62</v>
      </c>
      <c r="B59" s="4">
        <v>45533</v>
      </c>
      <c r="C59" t="s">
        <v>30</v>
      </c>
      <c r="D59" t="s">
        <v>67</v>
      </c>
      <c r="H59" s="5">
        <v>31.26</v>
      </c>
      <c r="J59" s="5">
        <f t="shared" si="1"/>
        <v>31.26</v>
      </c>
    </row>
    <row r="60" spans="1:10" x14ac:dyDescent="0.25">
      <c r="A60" t="s">
        <v>62</v>
      </c>
      <c r="B60" s="4">
        <v>45391</v>
      </c>
      <c r="C60" t="s">
        <v>15</v>
      </c>
      <c r="D60" t="s">
        <v>68</v>
      </c>
      <c r="I60" s="5">
        <v>210</v>
      </c>
      <c r="J60" s="5">
        <f t="shared" si="1"/>
        <v>210</v>
      </c>
    </row>
    <row r="61" spans="1:10" x14ac:dyDescent="0.25">
      <c r="A61" t="s">
        <v>62</v>
      </c>
      <c r="B61" s="4">
        <v>45378</v>
      </c>
      <c r="C61" t="s">
        <v>30</v>
      </c>
      <c r="D61" t="s">
        <v>69</v>
      </c>
      <c r="H61" s="5">
        <v>5.08</v>
      </c>
      <c r="J61" s="5">
        <f t="shared" si="1"/>
        <v>5.08</v>
      </c>
    </row>
    <row r="62" spans="1:10" x14ac:dyDescent="0.25">
      <c r="A62" t="s">
        <v>62</v>
      </c>
      <c r="B62" s="4">
        <v>45391</v>
      </c>
      <c r="C62" t="s">
        <v>15</v>
      </c>
      <c r="D62" t="s">
        <v>70</v>
      </c>
      <c r="H62" s="5">
        <v>196.79</v>
      </c>
      <c r="J62" s="5">
        <f t="shared" si="1"/>
        <v>196.79</v>
      </c>
    </row>
    <row r="63" spans="1:10" x14ac:dyDescent="0.25">
      <c r="A63" t="s">
        <v>62</v>
      </c>
      <c r="B63" s="4">
        <v>45393</v>
      </c>
      <c r="C63" t="s">
        <v>30</v>
      </c>
      <c r="D63" t="s">
        <v>66</v>
      </c>
      <c r="H63" s="5">
        <v>11.7</v>
      </c>
      <c r="J63" s="5">
        <f t="shared" si="1"/>
        <v>11.7</v>
      </c>
    </row>
    <row r="64" spans="1:10" x14ac:dyDescent="0.25">
      <c r="A64" t="s">
        <v>62</v>
      </c>
      <c r="B64" s="4">
        <v>45475</v>
      </c>
      <c r="C64" t="s">
        <v>71</v>
      </c>
      <c r="D64" t="s">
        <v>72</v>
      </c>
      <c r="H64" s="5">
        <v>0.76</v>
      </c>
      <c r="J64" s="5">
        <f t="shared" si="1"/>
        <v>0.76</v>
      </c>
    </row>
    <row r="65" spans="1:10" x14ac:dyDescent="0.25">
      <c r="A65" t="s">
        <v>62</v>
      </c>
      <c r="B65" s="4">
        <v>45478</v>
      </c>
      <c r="C65" t="s">
        <v>73</v>
      </c>
      <c r="D65" t="s">
        <v>74</v>
      </c>
      <c r="F65" s="5">
        <v>25</v>
      </c>
      <c r="J65" s="5">
        <f t="shared" si="1"/>
        <v>25</v>
      </c>
    </row>
    <row r="66" spans="1:10" x14ac:dyDescent="0.25">
      <c r="A66" t="s">
        <v>62</v>
      </c>
      <c r="B66" s="4">
        <v>45478</v>
      </c>
      <c r="C66" t="s">
        <v>15</v>
      </c>
      <c r="D66" t="s">
        <v>75</v>
      </c>
      <c r="F66" s="5">
        <v>9.4</v>
      </c>
      <c r="J66" s="5">
        <f t="shared" si="1"/>
        <v>9.4</v>
      </c>
    </row>
    <row r="67" spans="1:10" x14ac:dyDescent="0.25">
      <c r="A67" t="s">
        <v>62</v>
      </c>
      <c r="B67" s="4">
        <v>45559</v>
      </c>
      <c r="C67" t="s">
        <v>15</v>
      </c>
      <c r="D67" t="s">
        <v>76</v>
      </c>
      <c r="I67" s="5">
        <v>240</v>
      </c>
      <c r="J67" s="5">
        <f t="shared" si="1"/>
        <v>240</v>
      </c>
    </row>
    <row r="68" spans="1:10" x14ac:dyDescent="0.25">
      <c r="A68" t="s">
        <v>62</v>
      </c>
      <c r="B68" s="4">
        <v>45581</v>
      </c>
      <c r="C68" t="s">
        <v>15</v>
      </c>
      <c r="D68" t="s">
        <v>77</v>
      </c>
      <c r="H68" s="5">
        <v>893.3</v>
      </c>
      <c r="J68" s="5">
        <f t="shared" si="1"/>
        <v>893.3</v>
      </c>
    </row>
    <row r="69" spans="1:10" x14ac:dyDescent="0.25">
      <c r="A69" t="s">
        <v>78</v>
      </c>
      <c r="B69" s="4">
        <v>45379</v>
      </c>
      <c r="C69" t="s">
        <v>30</v>
      </c>
      <c r="D69" t="s">
        <v>79</v>
      </c>
      <c r="H69" s="5">
        <v>15.95</v>
      </c>
      <c r="J69" s="5">
        <f t="shared" si="1"/>
        <v>15.95</v>
      </c>
    </row>
    <row r="70" spans="1:10" x14ac:dyDescent="0.25">
      <c r="A70" t="s">
        <v>78</v>
      </c>
      <c r="B70" s="4">
        <v>45386</v>
      </c>
      <c r="C70" t="s">
        <v>30</v>
      </c>
      <c r="D70" t="s">
        <v>80</v>
      </c>
      <c r="H70" s="5">
        <v>3.02</v>
      </c>
      <c r="J70" s="5">
        <f t="shared" si="1"/>
        <v>3.02</v>
      </c>
    </row>
    <row r="71" spans="1:10" x14ac:dyDescent="0.25">
      <c r="A71" t="s">
        <v>78</v>
      </c>
      <c r="B71" s="4">
        <v>45392</v>
      </c>
      <c r="C71" t="s">
        <v>15</v>
      </c>
      <c r="D71" t="s">
        <v>47</v>
      </c>
      <c r="H71" s="5">
        <v>7.26</v>
      </c>
      <c r="J71" s="5">
        <f t="shared" si="1"/>
        <v>7.26</v>
      </c>
    </row>
    <row r="72" spans="1:10" x14ac:dyDescent="0.25">
      <c r="A72" t="s">
        <v>78</v>
      </c>
      <c r="B72" s="4">
        <v>45399</v>
      </c>
      <c r="C72" t="s">
        <v>15</v>
      </c>
      <c r="D72" t="s">
        <v>81</v>
      </c>
      <c r="H72" s="5">
        <v>69</v>
      </c>
      <c r="J72" s="5">
        <f t="shared" si="1"/>
        <v>69</v>
      </c>
    </row>
    <row r="73" spans="1:10" x14ac:dyDescent="0.25">
      <c r="A73" t="s">
        <v>78</v>
      </c>
      <c r="B73" s="4">
        <v>45400</v>
      </c>
      <c r="C73" t="s">
        <v>46</v>
      </c>
      <c r="D73" t="s">
        <v>82</v>
      </c>
      <c r="H73" s="5">
        <f>17.66+25.7</f>
        <v>43.36</v>
      </c>
      <c r="J73" s="5">
        <f t="shared" si="1"/>
        <v>43.36</v>
      </c>
    </row>
    <row r="74" spans="1:10" x14ac:dyDescent="0.25">
      <c r="A74" t="s">
        <v>78</v>
      </c>
      <c r="B74" s="4">
        <v>45400</v>
      </c>
      <c r="C74" t="s">
        <v>46</v>
      </c>
      <c r="D74" t="s">
        <v>82</v>
      </c>
      <c r="F74" s="5">
        <v>101.5</v>
      </c>
      <c r="J74" s="5">
        <f t="shared" si="1"/>
        <v>101.5</v>
      </c>
    </row>
    <row r="75" spans="1:10" x14ac:dyDescent="0.25">
      <c r="A75" t="s">
        <v>78</v>
      </c>
      <c r="B75" s="4">
        <v>45413</v>
      </c>
      <c r="C75" t="s">
        <v>15</v>
      </c>
      <c r="D75" t="s">
        <v>83</v>
      </c>
      <c r="H75" s="5">
        <v>74.59</v>
      </c>
      <c r="J75" s="5">
        <f t="shared" si="1"/>
        <v>74.59</v>
      </c>
    </row>
    <row r="76" spans="1:10" x14ac:dyDescent="0.25">
      <c r="A76" t="s">
        <v>78</v>
      </c>
      <c r="B76" s="4">
        <v>45429</v>
      </c>
      <c r="C76" t="s">
        <v>15</v>
      </c>
      <c r="D76" t="s">
        <v>84</v>
      </c>
      <c r="H76" s="5">
        <f>2.75+13.29</f>
        <v>16.04</v>
      </c>
      <c r="J76" s="5">
        <f t="shared" si="1"/>
        <v>16.04</v>
      </c>
    </row>
    <row r="77" spans="1:10" x14ac:dyDescent="0.25">
      <c r="A77" t="s">
        <v>78</v>
      </c>
      <c r="B77" s="4">
        <v>45434</v>
      </c>
      <c r="C77" t="s">
        <v>15</v>
      </c>
      <c r="D77" t="s">
        <v>85</v>
      </c>
      <c r="G77" s="5">
        <v>55</v>
      </c>
      <c r="J77" s="5">
        <f t="shared" si="1"/>
        <v>55</v>
      </c>
    </row>
    <row r="78" spans="1:10" x14ac:dyDescent="0.25">
      <c r="A78" t="s">
        <v>78</v>
      </c>
      <c r="B78" s="4">
        <v>45448</v>
      </c>
      <c r="C78" t="s">
        <v>30</v>
      </c>
      <c r="D78" t="s">
        <v>79</v>
      </c>
      <c r="H78" s="5">
        <v>12.35</v>
      </c>
      <c r="J78" s="5">
        <f t="shared" si="1"/>
        <v>12.35</v>
      </c>
    </row>
    <row r="79" spans="1:10" x14ac:dyDescent="0.25">
      <c r="A79" t="s">
        <v>78</v>
      </c>
      <c r="B79" s="4">
        <v>45456</v>
      </c>
      <c r="C79" t="s">
        <v>30</v>
      </c>
      <c r="D79" t="s">
        <v>79</v>
      </c>
      <c r="H79" s="5">
        <v>9.65</v>
      </c>
      <c r="J79" s="5">
        <f t="shared" si="1"/>
        <v>9.65</v>
      </c>
    </row>
    <row r="80" spans="1:10" x14ac:dyDescent="0.25">
      <c r="A80" t="s">
        <v>78</v>
      </c>
      <c r="B80" s="4">
        <v>45475</v>
      </c>
      <c r="C80" t="s">
        <v>15</v>
      </c>
      <c r="D80" t="s">
        <v>86</v>
      </c>
      <c r="H80" s="5">
        <v>18.12</v>
      </c>
      <c r="J80" s="5">
        <f t="shared" ref="J80:J133" si="2">SUM(E80:I80)</f>
        <v>18.12</v>
      </c>
    </row>
    <row r="81" spans="1:10" x14ac:dyDescent="0.25">
      <c r="A81" t="s">
        <v>78</v>
      </c>
      <c r="B81" s="4">
        <v>45496</v>
      </c>
      <c r="C81" t="s">
        <v>15</v>
      </c>
      <c r="D81" t="s">
        <v>87</v>
      </c>
      <c r="H81" s="5">
        <v>27.29</v>
      </c>
      <c r="J81" s="5">
        <f t="shared" si="2"/>
        <v>27.29</v>
      </c>
    </row>
    <row r="82" spans="1:10" x14ac:dyDescent="0.25">
      <c r="A82" t="s">
        <v>78</v>
      </c>
      <c r="B82" s="4">
        <v>45496</v>
      </c>
      <c r="C82" t="s">
        <v>15</v>
      </c>
      <c r="D82" t="s">
        <v>87</v>
      </c>
      <c r="H82" s="5">
        <f>9.94+22.34</f>
        <v>32.28</v>
      </c>
      <c r="J82" s="5">
        <f t="shared" si="2"/>
        <v>32.28</v>
      </c>
    </row>
    <row r="83" spans="1:10" x14ac:dyDescent="0.25">
      <c r="A83" t="s">
        <v>78</v>
      </c>
      <c r="B83" s="4">
        <v>45525</v>
      </c>
      <c r="C83" t="s">
        <v>15</v>
      </c>
      <c r="D83" t="s">
        <v>88</v>
      </c>
      <c r="H83" s="5">
        <v>4.58</v>
      </c>
      <c r="J83" s="5">
        <f t="shared" si="2"/>
        <v>4.58</v>
      </c>
    </row>
    <row r="84" spans="1:10" x14ac:dyDescent="0.25">
      <c r="A84" t="s">
        <v>78</v>
      </c>
      <c r="B84" s="4">
        <v>45532</v>
      </c>
      <c r="C84" t="s">
        <v>15</v>
      </c>
      <c r="D84" t="s">
        <v>89</v>
      </c>
      <c r="H84" s="5">
        <v>49.23</v>
      </c>
      <c r="J84" s="5">
        <f t="shared" si="2"/>
        <v>49.23</v>
      </c>
    </row>
    <row r="85" spans="1:10" x14ac:dyDescent="0.25">
      <c r="A85" t="s">
        <v>78</v>
      </c>
      <c r="B85" s="4">
        <v>45535</v>
      </c>
      <c r="C85" t="s">
        <v>90</v>
      </c>
      <c r="D85" t="s">
        <v>91</v>
      </c>
      <c r="I85" s="5">
        <v>50.34</v>
      </c>
      <c r="J85" s="5">
        <f t="shared" si="2"/>
        <v>50.34</v>
      </c>
    </row>
    <row r="86" spans="1:10" x14ac:dyDescent="0.25">
      <c r="A86" t="s">
        <v>78</v>
      </c>
      <c r="B86" s="4">
        <v>45540</v>
      </c>
      <c r="C86" t="s">
        <v>90</v>
      </c>
      <c r="D86" t="s">
        <v>91</v>
      </c>
      <c r="I86" s="5">
        <v>38.22</v>
      </c>
      <c r="J86" s="5">
        <f t="shared" si="2"/>
        <v>38.22</v>
      </c>
    </row>
    <row r="87" spans="1:10" x14ac:dyDescent="0.25">
      <c r="A87" t="s">
        <v>78</v>
      </c>
      <c r="B87" s="4">
        <v>45546</v>
      </c>
      <c r="C87" t="s">
        <v>15</v>
      </c>
      <c r="D87" t="s">
        <v>92</v>
      </c>
      <c r="G87" s="5">
        <v>60.69</v>
      </c>
      <c r="J87" s="5">
        <f t="shared" si="2"/>
        <v>60.69</v>
      </c>
    </row>
    <row r="88" spans="1:10" x14ac:dyDescent="0.25">
      <c r="A88" t="s">
        <v>78</v>
      </c>
      <c r="B88" s="4">
        <v>45554</v>
      </c>
      <c r="C88" t="s">
        <v>15</v>
      </c>
      <c r="D88" t="s">
        <v>93</v>
      </c>
      <c r="H88" s="5">
        <v>21.54</v>
      </c>
      <c r="J88" s="5">
        <f t="shared" si="2"/>
        <v>21.54</v>
      </c>
    </row>
    <row r="89" spans="1:10" x14ac:dyDescent="0.25">
      <c r="A89" t="s">
        <v>78</v>
      </c>
      <c r="B89" s="4">
        <v>45573</v>
      </c>
      <c r="C89" t="s">
        <v>15</v>
      </c>
      <c r="D89" t="s">
        <v>94</v>
      </c>
      <c r="G89" s="5">
        <v>65</v>
      </c>
      <c r="J89" s="5">
        <f t="shared" si="2"/>
        <v>65</v>
      </c>
    </row>
    <row r="90" spans="1:10" x14ac:dyDescent="0.25">
      <c r="A90" t="s">
        <v>78</v>
      </c>
      <c r="B90" s="4">
        <v>45574</v>
      </c>
      <c r="C90" t="s">
        <v>95</v>
      </c>
      <c r="D90" t="s">
        <v>96</v>
      </c>
      <c r="H90" s="5">
        <v>2.71</v>
      </c>
      <c r="J90" s="5">
        <f t="shared" si="2"/>
        <v>2.71</v>
      </c>
    </row>
    <row r="91" spans="1:10" x14ac:dyDescent="0.25">
      <c r="A91" t="s">
        <v>78</v>
      </c>
      <c r="B91" s="4">
        <v>45573</v>
      </c>
      <c r="C91" t="s">
        <v>15</v>
      </c>
      <c r="D91" t="s">
        <v>97</v>
      </c>
      <c r="H91" s="5">
        <v>3.25</v>
      </c>
      <c r="J91" s="5">
        <f t="shared" si="2"/>
        <v>3.25</v>
      </c>
    </row>
    <row r="92" spans="1:10" x14ac:dyDescent="0.25">
      <c r="A92" t="s">
        <v>78</v>
      </c>
      <c r="B92" s="4">
        <v>45587</v>
      </c>
      <c r="C92" t="s">
        <v>15</v>
      </c>
      <c r="D92" t="s">
        <v>82</v>
      </c>
      <c r="H92" s="5">
        <v>27.75</v>
      </c>
      <c r="J92" s="5">
        <f t="shared" si="2"/>
        <v>27.75</v>
      </c>
    </row>
    <row r="93" spans="1:10" x14ac:dyDescent="0.25">
      <c r="A93" t="s">
        <v>78</v>
      </c>
      <c r="B93" s="4">
        <v>45617</v>
      </c>
      <c r="C93" t="s">
        <v>15</v>
      </c>
      <c r="D93" t="s">
        <v>98</v>
      </c>
      <c r="H93" s="5">
        <v>40.21</v>
      </c>
      <c r="J93" s="5">
        <f t="shared" si="2"/>
        <v>40.21</v>
      </c>
    </row>
    <row r="94" spans="1:10" x14ac:dyDescent="0.25">
      <c r="A94" t="s">
        <v>78</v>
      </c>
      <c r="B94" s="4">
        <v>45636</v>
      </c>
      <c r="C94" t="s">
        <v>15</v>
      </c>
      <c r="D94" t="s">
        <v>99</v>
      </c>
      <c r="H94" s="5">
        <v>60.08</v>
      </c>
      <c r="J94" s="5">
        <f t="shared" si="2"/>
        <v>60.08</v>
      </c>
    </row>
    <row r="95" spans="1:10" x14ac:dyDescent="0.25">
      <c r="A95" t="s">
        <v>78</v>
      </c>
      <c r="B95" s="4">
        <v>45636</v>
      </c>
      <c r="C95" t="s">
        <v>15</v>
      </c>
      <c r="D95" t="s">
        <v>100</v>
      </c>
      <c r="H95" s="5">
        <v>2.95</v>
      </c>
      <c r="J95" s="5">
        <f t="shared" si="2"/>
        <v>2.95</v>
      </c>
    </row>
    <row r="96" spans="1:10" x14ac:dyDescent="0.25">
      <c r="A96" t="s">
        <v>78</v>
      </c>
      <c r="B96" s="4">
        <v>45629</v>
      </c>
      <c r="C96" t="s">
        <v>15</v>
      </c>
      <c r="D96" t="s">
        <v>101</v>
      </c>
      <c r="H96" s="5">
        <v>71.8</v>
      </c>
      <c r="J96" s="5">
        <f t="shared" si="2"/>
        <v>71.8</v>
      </c>
    </row>
    <row r="97" spans="1:10" x14ac:dyDescent="0.25">
      <c r="A97" t="s">
        <v>78</v>
      </c>
      <c r="B97" s="4">
        <v>45574</v>
      </c>
      <c r="C97" t="s">
        <v>15</v>
      </c>
      <c r="D97" t="s">
        <v>21</v>
      </c>
      <c r="H97" s="5">
        <v>13.62</v>
      </c>
      <c r="J97" s="5">
        <f t="shared" si="2"/>
        <v>13.62</v>
      </c>
    </row>
    <row r="98" spans="1:10" x14ac:dyDescent="0.25">
      <c r="A98" t="s">
        <v>102</v>
      </c>
      <c r="B98" s="4">
        <v>45609</v>
      </c>
      <c r="C98" t="s">
        <v>103</v>
      </c>
      <c r="D98" t="s">
        <v>104</v>
      </c>
      <c r="G98" s="5">
        <v>44</v>
      </c>
      <c r="J98" s="5">
        <f t="shared" si="2"/>
        <v>44</v>
      </c>
    </row>
    <row r="99" spans="1:10" x14ac:dyDescent="0.25">
      <c r="A99" t="s">
        <v>102</v>
      </c>
      <c r="B99" s="4" t="s">
        <v>105</v>
      </c>
      <c r="C99" t="s">
        <v>106</v>
      </c>
      <c r="D99" t="s">
        <v>107</v>
      </c>
      <c r="I99" s="5">
        <v>408.05</v>
      </c>
      <c r="J99" s="5">
        <f t="shared" si="2"/>
        <v>408.05</v>
      </c>
    </row>
    <row r="100" spans="1:10" x14ac:dyDescent="0.25">
      <c r="A100" t="s">
        <v>102</v>
      </c>
      <c r="B100" s="4">
        <v>45622</v>
      </c>
      <c r="C100" t="s">
        <v>108</v>
      </c>
      <c r="D100" t="s">
        <v>109</v>
      </c>
      <c r="G100" s="5">
        <v>12</v>
      </c>
      <c r="J100" s="5">
        <f t="shared" si="2"/>
        <v>12</v>
      </c>
    </row>
    <row r="101" spans="1:10" x14ac:dyDescent="0.25">
      <c r="A101" t="s">
        <v>102</v>
      </c>
      <c r="B101" s="4">
        <v>45622</v>
      </c>
      <c r="C101" t="s">
        <v>108</v>
      </c>
      <c r="D101" t="s">
        <v>109</v>
      </c>
      <c r="G101" s="5">
        <v>6.4</v>
      </c>
      <c r="J101" s="5">
        <f t="shared" si="2"/>
        <v>6.4</v>
      </c>
    </row>
    <row r="102" spans="1:10" x14ac:dyDescent="0.25">
      <c r="A102" t="s">
        <v>102</v>
      </c>
      <c r="B102" s="4">
        <v>45624</v>
      </c>
      <c r="C102" t="s">
        <v>110</v>
      </c>
      <c r="D102" t="s">
        <v>111</v>
      </c>
      <c r="F102" s="5">
        <v>64.290000000000006</v>
      </c>
      <c r="J102" s="5">
        <f t="shared" si="2"/>
        <v>64.290000000000006</v>
      </c>
    </row>
    <row r="103" spans="1:10" x14ac:dyDescent="0.25">
      <c r="A103" t="s">
        <v>102</v>
      </c>
      <c r="B103" s="4" t="s">
        <v>112</v>
      </c>
      <c r="C103" t="s">
        <v>50</v>
      </c>
      <c r="D103" t="s">
        <v>113</v>
      </c>
      <c r="E103" s="5">
        <v>14.35</v>
      </c>
      <c r="J103" s="5">
        <f t="shared" si="2"/>
        <v>14.35</v>
      </c>
    </row>
    <row r="104" spans="1:10" x14ac:dyDescent="0.25">
      <c r="A104" t="s">
        <v>102</v>
      </c>
      <c r="B104" s="4">
        <v>45668</v>
      </c>
      <c r="C104" t="s">
        <v>114</v>
      </c>
      <c r="D104" t="s">
        <v>115</v>
      </c>
      <c r="I104" s="5">
        <v>507.2</v>
      </c>
      <c r="J104" s="5">
        <f t="shared" si="2"/>
        <v>507.2</v>
      </c>
    </row>
    <row r="105" spans="1:10" x14ac:dyDescent="0.25">
      <c r="A105" t="s">
        <v>102</v>
      </c>
      <c r="B105" s="4">
        <v>45677</v>
      </c>
      <c r="C105" t="s">
        <v>116</v>
      </c>
      <c r="D105" t="s">
        <v>117</v>
      </c>
      <c r="G105" s="5">
        <v>30</v>
      </c>
      <c r="J105" s="5">
        <f t="shared" si="2"/>
        <v>30</v>
      </c>
    </row>
    <row r="106" spans="1:10" x14ac:dyDescent="0.25">
      <c r="A106" t="s">
        <v>102</v>
      </c>
      <c r="B106" s="4">
        <v>45686</v>
      </c>
      <c r="C106" t="s">
        <v>30</v>
      </c>
      <c r="D106" t="s">
        <v>118</v>
      </c>
      <c r="H106" s="5">
        <v>10.33</v>
      </c>
      <c r="J106" s="5">
        <f t="shared" si="2"/>
        <v>10.33</v>
      </c>
    </row>
    <row r="107" spans="1:10" x14ac:dyDescent="0.25">
      <c r="A107" t="s">
        <v>102</v>
      </c>
      <c r="B107" s="4">
        <v>45693</v>
      </c>
      <c r="C107" t="s">
        <v>30</v>
      </c>
      <c r="D107" t="s">
        <v>119</v>
      </c>
      <c r="H107" s="5">
        <v>6.96</v>
      </c>
      <c r="J107" s="5">
        <f t="shared" si="2"/>
        <v>6.96</v>
      </c>
    </row>
    <row r="108" spans="1:10" x14ac:dyDescent="0.25">
      <c r="A108" t="s">
        <v>102</v>
      </c>
      <c r="B108" s="4">
        <v>45714</v>
      </c>
      <c r="C108" t="s">
        <v>120</v>
      </c>
      <c r="D108" t="s">
        <v>121</v>
      </c>
      <c r="G108" s="5">
        <v>20</v>
      </c>
      <c r="J108" s="5">
        <f t="shared" si="2"/>
        <v>20</v>
      </c>
    </row>
    <row r="109" spans="1:10" x14ac:dyDescent="0.25">
      <c r="A109" t="s">
        <v>102</v>
      </c>
      <c r="B109" s="4">
        <v>45714</v>
      </c>
      <c r="C109" t="s">
        <v>120</v>
      </c>
      <c r="D109" t="s">
        <v>121</v>
      </c>
      <c r="G109" s="5">
        <v>12</v>
      </c>
      <c r="J109" s="5">
        <f t="shared" si="2"/>
        <v>12</v>
      </c>
    </row>
    <row r="110" spans="1:10" x14ac:dyDescent="0.25">
      <c r="A110" t="s">
        <v>102</v>
      </c>
      <c r="B110" s="4">
        <v>45635</v>
      </c>
      <c r="C110" t="s">
        <v>15</v>
      </c>
      <c r="D110" t="s">
        <v>122</v>
      </c>
      <c r="H110" s="5">
        <v>1.71</v>
      </c>
      <c r="J110" s="5">
        <f t="shared" si="2"/>
        <v>1.71</v>
      </c>
    </row>
    <row r="111" spans="1:10" x14ac:dyDescent="0.25">
      <c r="A111" t="s">
        <v>102</v>
      </c>
      <c r="B111" s="4" t="s">
        <v>123</v>
      </c>
      <c r="C111" t="s">
        <v>124</v>
      </c>
      <c r="D111" t="s">
        <v>125</v>
      </c>
      <c r="I111" s="5">
        <v>2611.44</v>
      </c>
      <c r="J111" s="5">
        <f t="shared" si="2"/>
        <v>2611.44</v>
      </c>
    </row>
    <row r="112" spans="1:10" x14ac:dyDescent="0.25">
      <c r="A112" t="s">
        <v>102</v>
      </c>
      <c r="B112" s="4">
        <v>45448</v>
      </c>
      <c r="C112" t="s">
        <v>120</v>
      </c>
      <c r="D112" t="s">
        <v>126</v>
      </c>
      <c r="F112" s="5">
        <v>190.8</v>
      </c>
      <c r="J112" s="5">
        <f t="shared" si="2"/>
        <v>190.8</v>
      </c>
    </row>
    <row r="113" spans="1:10" x14ac:dyDescent="0.25">
      <c r="A113" t="s">
        <v>102</v>
      </c>
      <c r="B113" s="4">
        <v>45469</v>
      </c>
      <c r="C113" t="s">
        <v>106</v>
      </c>
      <c r="D113" t="s">
        <v>127</v>
      </c>
      <c r="F113" s="5">
        <v>396.7</v>
      </c>
      <c r="J113" s="5">
        <f t="shared" si="2"/>
        <v>396.7</v>
      </c>
    </row>
    <row r="114" spans="1:10" x14ac:dyDescent="0.25">
      <c r="A114" t="s">
        <v>102</v>
      </c>
      <c r="B114" s="4" t="s">
        <v>128</v>
      </c>
      <c r="C114" t="s">
        <v>129</v>
      </c>
      <c r="D114" t="s">
        <v>130</v>
      </c>
      <c r="E114" s="5">
        <v>1185.5</v>
      </c>
      <c r="J114" s="5">
        <f t="shared" si="2"/>
        <v>1185.5</v>
      </c>
    </row>
    <row r="115" spans="1:10" x14ac:dyDescent="0.25">
      <c r="A115" t="s">
        <v>102</v>
      </c>
      <c r="B115" s="4" t="s">
        <v>128</v>
      </c>
      <c r="C115" t="s">
        <v>129</v>
      </c>
      <c r="D115" t="s">
        <v>130</v>
      </c>
      <c r="I115" s="5">
        <v>482.19</v>
      </c>
      <c r="J115" s="5">
        <f t="shared" si="2"/>
        <v>482.19</v>
      </c>
    </row>
    <row r="116" spans="1:10" x14ac:dyDescent="0.25">
      <c r="A116" t="s">
        <v>102</v>
      </c>
      <c r="B116" s="4">
        <v>45553</v>
      </c>
      <c r="C116" t="s">
        <v>131</v>
      </c>
      <c r="D116" t="s">
        <v>132</v>
      </c>
      <c r="F116" s="5">
        <v>37.25</v>
      </c>
      <c r="J116" s="5">
        <f t="shared" si="2"/>
        <v>37.25</v>
      </c>
    </row>
    <row r="117" spans="1:10" x14ac:dyDescent="0.25">
      <c r="A117" t="s">
        <v>102</v>
      </c>
      <c r="B117" s="4">
        <v>45570</v>
      </c>
      <c r="C117" t="s">
        <v>133</v>
      </c>
      <c r="D117" t="s">
        <v>130</v>
      </c>
      <c r="E117" s="5">
        <v>73.989999999999995</v>
      </c>
      <c r="J117" s="5">
        <f t="shared" si="2"/>
        <v>73.989999999999995</v>
      </c>
    </row>
    <row r="118" spans="1:10" x14ac:dyDescent="0.25">
      <c r="A118" t="s">
        <v>102</v>
      </c>
      <c r="B118" s="4">
        <v>45573</v>
      </c>
      <c r="C118" t="s">
        <v>134</v>
      </c>
      <c r="D118" t="s">
        <v>135</v>
      </c>
      <c r="F118" s="5">
        <v>39.85</v>
      </c>
      <c r="J118" s="5">
        <f t="shared" si="2"/>
        <v>39.85</v>
      </c>
    </row>
    <row r="119" spans="1:10" x14ac:dyDescent="0.25">
      <c r="A119" t="s">
        <v>102</v>
      </c>
      <c r="B119" s="4" t="s">
        <v>136</v>
      </c>
      <c r="C119" t="s">
        <v>137</v>
      </c>
      <c r="D119" t="s">
        <v>138</v>
      </c>
      <c r="I119" s="5">
        <v>166.15</v>
      </c>
      <c r="J119" s="5">
        <f t="shared" si="2"/>
        <v>166.15</v>
      </c>
    </row>
    <row r="120" spans="1:10" x14ac:dyDescent="0.25">
      <c r="A120" t="s">
        <v>102</v>
      </c>
      <c r="B120" s="4" t="s">
        <v>128</v>
      </c>
      <c r="C120" t="s">
        <v>129</v>
      </c>
      <c r="D120" t="s">
        <v>130</v>
      </c>
      <c r="I120" s="5">
        <v>115.65</v>
      </c>
      <c r="J120" s="5">
        <f t="shared" si="2"/>
        <v>115.65</v>
      </c>
    </row>
    <row r="121" spans="1:10" x14ac:dyDescent="0.25">
      <c r="A121" t="s">
        <v>102</v>
      </c>
      <c r="B121" s="4" t="s">
        <v>136</v>
      </c>
      <c r="C121" t="s">
        <v>137</v>
      </c>
      <c r="D121" t="s">
        <v>138</v>
      </c>
      <c r="E121" s="5">
        <v>363.83</v>
      </c>
      <c r="J121" s="5">
        <f t="shared" si="2"/>
        <v>363.83</v>
      </c>
    </row>
    <row r="122" spans="1:10" x14ac:dyDescent="0.25">
      <c r="A122" t="s">
        <v>102</v>
      </c>
      <c r="B122" s="4">
        <v>45609</v>
      </c>
      <c r="C122" t="s">
        <v>103</v>
      </c>
      <c r="D122" t="s">
        <v>139</v>
      </c>
      <c r="F122" s="5">
        <v>61.05</v>
      </c>
      <c r="J122" s="5">
        <f t="shared" si="2"/>
        <v>61.05</v>
      </c>
    </row>
    <row r="123" spans="1:10" x14ac:dyDescent="0.25">
      <c r="A123" t="s">
        <v>102</v>
      </c>
      <c r="B123" s="4" t="s">
        <v>20</v>
      </c>
      <c r="C123" t="s">
        <v>110</v>
      </c>
      <c r="D123" t="s">
        <v>140</v>
      </c>
      <c r="F123" s="5">
        <v>49.95</v>
      </c>
      <c r="J123" s="5">
        <f t="shared" si="2"/>
        <v>49.95</v>
      </c>
    </row>
    <row r="124" spans="1:10" x14ac:dyDescent="0.25">
      <c r="A124" t="s">
        <v>102</v>
      </c>
      <c r="B124" s="4">
        <v>45624</v>
      </c>
      <c r="C124" t="s">
        <v>110</v>
      </c>
      <c r="D124" t="s">
        <v>141</v>
      </c>
      <c r="F124" s="5">
        <v>88.85</v>
      </c>
      <c r="J124" s="5">
        <f t="shared" si="2"/>
        <v>88.85</v>
      </c>
    </row>
    <row r="125" spans="1:10" x14ac:dyDescent="0.25">
      <c r="A125" t="s">
        <v>102</v>
      </c>
      <c r="B125" s="4">
        <v>45670</v>
      </c>
      <c r="C125" t="s">
        <v>50</v>
      </c>
      <c r="D125" t="s">
        <v>52</v>
      </c>
      <c r="E125" s="5">
        <v>1534.13</v>
      </c>
      <c r="J125" s="5">
        <f t="shared" si="2"/>
        <v>1534.13</v>
      </c>
    </row>
    <row r="126" spans="1:10" x14ac:dyDescent="0.25">
      <c r="A126" t="s">
        <v>102</v>
      </c>
      <c r="B126" s="4" t="s">
        <v>142</v>
      </c>
      <c r="C126" t="s">
        <v>50</v>
      </c>
      <c r="D126" t="s">
        <v>52</v>
      </c>
      <c r="E126" s="5">
        <v>238.2</v>
      </c>
      <c r="J126" s="5">
        <f t="shared" si="2"/>
        <v>238.2</v>
      </c>
    </row>
    <row r="127" spans="1:10" x14ac:dyDescent="0.25">
      <c r="A127" t="s">
        <v>102</v>
      </c>
      <c r="B127" s="4" t="s">
        <v>142</v>
      </c>
      <c r="C127" t="s">
        <v>50</v>
      </c>
      <c r="D127" t="s">
        <v>52</v>
      </c>
      <c r="E127" s="5">
        <v>126.9</v>
      </c>
      <c r="J127" s="5">
        <f t="shared" si="2"/>
        <v>126.9</v>
      </c>
    </row>
    <row r="128" spans="1:10" x14ac:dyDescent="0.25">
      <c r="A128" t="s">
        <v>102</v>
      </c>
      <c r="B128" s="4">
        <v>45678</v>
      </c>
      <c r="C128" t="s">
        <v>143</v>
      </c>
      <c r="D128" t="s">
        <v>144</v>
      </c>
      <c r="F128" s="5">
        <v>21.25</v>
      </c>
      <c r="J128" s="5">
        <f t="shared" si="2"/>
        <v>21.25</v>
      </c>
    </row>
    <row r="129" spans="1:10" x14ac:dyDescent="0.25">
      <c r="A129" t="s">
        <v>102</v>
      </c>
      <c r="B129" s="4">
        <v>45715</v>
      </c>
      <c r="C129" t="s">
        <v>145</v>
      </c>
      <c r="D129" t="s">
        <v>144</v>
      </c>
      <c r="F129" s="5">
        <v>32.049999999999997</v>
      </c>
      <c r="J129" s="5">
        <f t="shared" si="2"/>
        <v>32.049999999999997</v>
      </c>
    </row>
    <row r="130" spans="1:10" x14ac:dyDescent="0.25">
      <c r="A130" t="s">
        <v>102</v>
      </c>
      <c r="B130" s="4">
        <v>45715</v>
      </c>
      <c r="C130" t="s">
        <v>145</v>
      </c>
      <c r="D130" t="s">
        <v>144</v>
      </c>
      <c r="F130" s="5">
        <v>67.55</v>
      </c>
      <c r="J130" s="5">
        <f t="shared" si="2"/>
        <v>67.55</v>
      </c>
    </row>
    <row r="131" spans="1:10" x14ac:dyDescent="0.25">
      <c r="A131" t="s">
        <v>102</v>
      </c>
      <c r="B131" s="4">
        <v>45742</v>
      </c>
      <c r="C131" t="s">
        <v>146</v>
      </c>
      <c r="D131" t="s">
        <v>115</v>
      </c>
      <c r="F131" s="5">
        <v>76.349999999999994</v>
      </c>
      <c r="J131" s="5">
        <f t="shared" si="2"/>
        <v>76.349999999999994</v>
      </c>
    </row>
    <row r="132" spans="1:10" x14ac:dyDescent="0.25">
      <c r="A132" t="s">
        <v>102</v>
      </c>
      <c r="B132" s="4">
        <v>45743</v>
      </c>
      <c r="C132" t="s">
        <v>146</v>
      </c>
      <c r="D132" t="s">
        <v>115</v>
      </c>
      <c r="F132" s="5">
        <v>75.75</v>
      </c>
      <c r="J132" s="5">
        <f t="shared" si="2"/>
        <v>75.75</v>
      </c>
    </row>
    <row r="133" spans="1:10" x14ac:dyDescent="0.25">
      <c r="A133" t="s">
        <v>102</v>
      </c>
      <c r="B133" s="4">
        <v>45608</v>
      </c>
      <c r="C133" t="s">
        <v>147</v>
      </c>
      <c r="D133" t="s">
        <v>148</v>
      </c>
      <c r="I133" s="5">
        <v>10</v>
      </c>
      <c r="J133" s="5">
        <f t="shared" si="2"/>
        <v>10</v>
      </c>
    </row>
    <row r="134" spans="1:10" x14ac:dyDescent="0.25">
      <c r="A134" t="s">
        <v>149</v>
      </c>
      <c r="B134" s="4">
        <v>45622</v>
      </c>
      <c r="C134" t="s">
        <v>15</v>
      </c>
      <c r="D134" t="s">
        <v>54</v>
      </c>
      <c r="I134" s="5">
        <v>145</v>
      </c>
      <c r="J134" s="5">
        <f t="shared" ref="J134:J144" si="3">SUM(E134:I134)</f>
        <v>145</v>
      </c>
    </row>
    <row r="135" spans="1:10" x14ac:dyDescent="0.25">
      <c r="A135" t="s">
        <v>149</v>
      </c>
      <c r="B135" s="4" t="s">
        <v>150</v>
      </c>
      <c r="C135" t="s">
        <v>30</v>
      </c>
      <c r="D135" t="s">
        <v>151</v>
      </c>
      <c r="E135" s="5">
        <v>1401.12</v>
      </c>
      <c r="J135" s="5">
        <f t="shared" si="3"/>
        <v>1401.12</v>
      </c>
    </row>
    <row r="136" spans="1:10" x14ac:dyDescent="0.25">
      <c r="A136" t="s">
        <v>149</v>
      </c>
      <c r="B136" s="4">
        <v>45435</v>
      </c>
      <c r="C136" t="s">
        <v>30</v>
      </c>
      <c r="D136" t="s">
        <v>151</v>
      </c>
      <c r="G136" s="5">
        <v>84</v>
      </c>
      <c r="J136" s="5">
        <f t="shared" si="3"/>
        <v>84</v>
      </c>
    </row>
    <row r="137" spans="1:10" x14ac:dyDescent="0.25">
      <c r="A137" t="s">
        <v>149</v>
      </c>
      <c r="B137" s="4">
        <v>45431</v>
      </c>
      <c r="C137" t="s">
        <v>30</v>
      </c>
      <c r="D137" t="s">
        <v>151</v>
      </c>
      <c r="G137" s="5">
        <v>69</v>
      </c>
      <c r="J137" s="5">
        <f t="shared" si="3"/>
        <v>69</v>
      </c>
    </row>
    <row r="138" spans="1:10" x14ac:dyDescent="0.25">
      <c r="A138" t="s">
        <v>149</v>
      </c>
      <c r="B138" s="4">
        <v>45620</v>
      </c>
      <c r="C138" t="s">
        <v>30</v>
      </c>
      <c r="D138" t="s">
        <v>151</v>
      </c>
      <c r="G138" s="5">
        <v>73</v>
      </c>
      <c r="J138" s="5">
        <f t="shared" si="3"/>
        <v>73</v>
      </c>
    </row>
    <row r="139" spans="1:10" x14ac:dyDescent="0.25">
      <c r="A139" t="s">
        <v>149</v>
      </c>
      <c r="B139" s="4">
        <v>45622</v>
      </c>
      <c r="C139" t="s">
        <v>30</v>
      </c>
      <c r="D139" t="s">
        <v>151</v>
      </c>
      <c r="G139" s="5">
        <v>231</v>
      </c>
      <c r="J139" s="5">
        <f t="shared" si="3"/>
        <v>231</v>
      </c>
    </row>
    <row r="140" spans="1:10" x14ac:dyDescent="0.25">
      <c r="A140" t="s">
        <v>149</v>
      </c>
      <c r="B140" s="4">
        <v>45622</v>
      </c>
      <c r="C140" t="s">
        <v>30</v>
      </c>
      <c r="D140" t="s">
        <v>151</v>
      </c>
      <c r="E140" s="5">
        <v>1246.24</v>
      </c>
      <c r="J140" s="5">
        <f t="shared" si="3"/>
        <v>1246.24</v>
      </c>
    </row>
    <row r="141" spans="1:10" x14ac:dyDescent="0.25">
      <c r="A141" t="s">
        <v>149</v>
      </c>
      <c r="B141" s="4">
        <v>45552</v>
      </c>
      <c r="C141" t="s">
        <v>152</v>
      </c>
      <c r="D141" t="s">
        <v>153</v>
      </c>
      <c r="G141" s="5">
        <f>52.95+26.41</f>
        <v>79.36</v>
      </c>
      <c r="J141" s="5">
        <f t="shared" si="3"/>
        <v>79.36</v>
      </c>
    </row>
    <row r="142" spans="1:10" x14ac:dyDescent="0.25">
      <c r="A142" t="s">
        <v>149</v>
      </c>
      <c r="B142" s="4">
        <v>45552</v>
      </c>
      <c r="C142" t="s">
        <v>15</v>
      </c>
      <c r="D142" t="s">
        <v>153</v>
      </c>
      <c r="E142" s="5">
        <v>1157.2</v>
      </c>
      <c r="J142" s="5">
        <f t="shared" si="3"/>
        <v>1157.2</v>
      </c>
    </row>
    <row r="143" spans="1:10" x14ac:dyDescent="0.25">
      <c r="A143" t="s">
        <v>149</v>
      </c>
      <c r="B143" s="4" t="s">
        <v>154</v>
      </c>
      <c r="C143" t="s">
        <v>15</v>
      </c>
      <c r="D143" t="s">
        <v>153</v>
      </c>
      <c r="G143" s="5">
        <f>73+88+6.8</f>
        <v>167.8</v>
      </c>
      <c r="J143" s="5">
        <f t="shared" si="3"/>
        <v>167.8</v>
      </c>
    </row>
    <row r="144" spans="1:10" x14ac:dyDescent="0.25">
      <c r="A144" t="s">
        <v>149</v>
      </c>
      <c r="B144" s="4">
        <v>45978</v>
      </c>
      <c r="C144" t="s">
        <v>15</v>
      </c>
      <c r="D144" t="s">
        <v>153</v>
      </c>
      <c r="I144" s="5">
        <v>160.55000000000001</v>
      </c>
      <c r="J144" s="5">
        <f t="shared" si="3"/>
        <v>160.55000000000001</v>
      </c>
    </row>
    <row r="145" spans="1:10" x14ac:dyDescent="0.25">
      <c r="A145" t="s">
        <v>155</v>
      </c>
      <c r="B145" s="4">
        <v>45518</v>
      </c>
      <c r="C145" t="s">
        <v>30</v>
      </c>
      <c r="D145" t="s">
        <v>156</v>
      </c>
      <c r="H145" s="5">
        <v>30.8</v>
      </c>
      <c r="J145" s="5">
        <f>SUM(E145:I145)</f>
        <v>30.8</v>
      </c>
    </row>
    <row r="146" spans="1:10" x14ac:dyDescent="0.25">
      <c r="A146" t="s">
        <v>155</v>
      </c>
      <c r="B146" s="4">
        <v>45371</v>
      </c>
      <c r="C146" t="s">
        <v>157</v>
      </c>
      <c r="D146" t="s">
        <v>158</v>
      </c>
      <c r="I146" s="5">
        <v>4.9000000000000004</v>
      </c>
      <c r="J146" s="5">
        <f t="shared" ref="J146:J185" si="4">SUM(E146:I146)</f>
        <v>4.9000000000000004</v>
      </c>
    </row>
    <row r="147" spans="1:10" x14ac:dyDescent="0.25">
      <c r="A147" t="s">
        <v>155</v>
      </c>
      <c r="B147" s="4">
        <v>45371</v>
      </c>
      <c r="C147" t="s">
        <v>157</v>
      </c>
      <c r="D147" t="s">
        <v>159</v>
      </c>
      <c r="H147" s="5">
        <v>3.11</v>
      </c>
      <c r="J147" s="5">
        <f t="shared" si="4"/>
        <v>3.11</v>
      </c>
    </row>
    <row r="148" spans="1:10" x14ac:dyDescent="0.25">
      <c r="A148" t="s">
        <v>155</v>
      </c>
      <c r="B148" s="4">
        <v>45371</v>
      </c>
      <c r="C148" t="s">
        <v>157</v>
      </c>
      <c r="D148" t="s">
        <v>160</v>
      </c>
      <c r="F148" s="5">
        <v>20.399999999999999</v>
      </c>
      <c r="J148" s="5">
        <f t="shared" si="4"/>
        <v>20.399999999999999</v>
      </c>
    </row>
    <row r="149" spans="1:10" x14ac:dyDescent="0.25">
      <c r="A149" t="s">
        <v>155</v>
      </c>
      <c r="B149" s="4">
        <v>45371</v>
      </c>
      <c r="C149" t="s">
        <v>157</v>
      </c>
      <c r="D149" t="s">
        <v>159</v>
      </c>
      <c r="H149" s="5">
        <v>14.38</v>
      </c>
      <c r="J149" s="5">
        <f t="shared" si="4"/>
        <v>14.38</v>
      </c>
    </row>
    <row r="150" spans="1:10" x14ac:dyDescent="0.25">
      <c r="A150" t="s">
        <v>155</v>
      </c>
      <c r="B150" s="4">
        <v>45372</v>
      </c>
      <c r="C150" t="s">
        <v>157</v>
      </c>
      <c r="D150" t="s">
        <v>159</v>
      </c>
      <c r="H150" s="5">
        <v>20.99</v>
      </c>
      <c r="J150" s="5">
        <f t="shared" si="4"/>
        <v>20.99</v>
      </c>
    </row>
    <row r="151" spans="1:10" x14ac:dyDescent="0.25">
      <c r="A151" t="s">
        <v>155</v>
      </c>
      <c r="B151" s="4">
        <v>45373</v>
      </c>
      <c r="C151" t="s">
        <v>157</v>
      </c>
      <c r="D151" t="s">
        <v>159</v>
      </c>
      <c r="H151" s="5">
        <v>6.28</v>
      </c>
      <c r="J151" s="5">
        <f t="shared" si="4"/>
        <v>6.28</v>
      </c>
    </row>
    <row r="152" spans="1:10" x14ac:dyDescent="0.25">
      <c r="A152" t="s">
        <v>155</v>
      </c>
      <c r="B152" s="4">
        <v>45373</v>
      </c>
      <c r="C152" t="s">
        <v>157</v>
      </c>
      <c r="D152" t="s">
        <v>161</v>
      </c>
      <c r="F152" s="5">
        <v>16.8</v>
      </c>
      <c r="J152" s="5">
        <f t="shared" si="4"/>
        <v>16.8</v>
      </c>
    </row>
    <row r="153" spans="1:10" x14ac:dyDescent="0.25">
      <c r="A153" t="s">
        <v>155</v>
      </c>
      <c r="B153" s="4">
        <v>45373</v>
      </c>
      <c r="C153" t="s">
        <v>157</v>
      </c>
      <c r="D153" t="s">
        <v>159</v>
      </c>
      <c r="H153" s="5">
        <v>7.01</v>
      </c>
      <c r="J153" s="5">
        <f t="shared" si="4"/>
        <v>7.01</v>
      </c>
    </row>
    <row r="154" spans="1:10" x14ac:dyDescent="0.25">
      <c r="A154" t="s">
        <v>155</v>
      </c>
      <c r="B154" s="4">
        <v>45405</v>
      </c>
      <c r="C154" t="s">
        <v>15</v>
      </c>
      <c r="D154" t="s">
        <v>162</v>
      </c>
      <c r="H154" s="5">
        <v>4.79</v>
      </c>
      <c r="J154" s="5">
        <f t="shared" si="4"/>
        <v>4.79</v>
      </c>
    </row>
    <row r="155" spans="1:10" x14ac:dyDescent="0.25">
      <c r="A155" t="s">
        <v>155</v>
      </c>
      <c r="B155" s="4">
        <v>45407</v>
      </c>
      <c r="C155" t="s">
        <v>15</v>
      </c>
      <c r="D155" t="s">
        <v>163</v>
      </c>
      <c r="H155" s="5">
        <v>3.02</v>
      </c>
      <c r="J155" s="5">
        <f t="shared" si="4"/>
        <v>3.02</v>
      </c>
    </row>
    <row r="156" spans="1:10" x14ac:dyDescent="0.25">
      <c r="A156" t="s">
        <v>155</v>
      </c>
      <c r="B156" s="4">
        <v>45426</v>
      </c>
      <c r="C156" t="s">
        <v>108</v>
      </c>
      <c r="D156" t="s">
        <v>164</v>
      </c>
      <c r="F156" s="5">
        <v>30.5</v>
      </c>
      <c r="J156" s="5">
        <f t="shared" si="4"/>
        <v>30.5</v>
      </c>
    </row>
    <row r="157" spans="1:10" x14ac:dyDescent="0.25">
      <c r="A157" t="s">
        <v>155</v>
      </c>
      <c r="B157" s="4">
        <v>45434</v>
      </c>
      <c r="C157" t="s">
        <v>30</v>
      </c>
      <c r="D157" t="s">
        <v>165</v>
      </c>
      <c r="H157" s="5">
        <v>18.600000000000001</v>
      </c>
      <c r="J157" s="5">
        <f t="shared" si="4"/>
        <v>18.600000000000001</v>
      </c>
    </row>
    <row r="158" spans="1:10" x14ac:dyDescent="0.25">
      <c r="A158" t="s">
        <v>155</v>
      </c>
      <c r="B158" s="4">
        <v>45435</v>
      </c>
      <c r="C158" t="s">
        <v>15</v>
      </c>
      <c r="D158" t="s">
        <v>166</v>
      </c>
      <c r="H158" s="5">
        <v>51.64</v>
      </c>
      <c r="J158" s="5">
        <f t="shared" si="4"/>
        <v>51.64</v>
      </c>
    </row>
    <row r="159" spans="1:10" x14ac:dyDescent="0.25">
      <c r="A159" t="s">
        <v>155</v>
      </c>
      <c r="B159" s="4">
        <v>45455</v>
      </c>
      <c r="C159" t="s">
        <v>30</v>
      </c>
      <c r="D159" t="s">
        <v>167</v>
      </c>
      <c r="H159" s="5">
        <v>6</v>
      </c>
      <c r="J159" s="5">
        <f t="shared" si="4"/>
        <v>6</v>
      </c>
    </row>
    <row r="160" spans="1:10" x14ac:dyDescent="0.25">
      <c r="A160" t="s">
        <v>155</v>
      </c>
      <c r="B160" s="4">
        <v>45491</v>
      </c>
      <c r="C160" t="s">
        <v>15</v>
      </c>
      <c r="D160" t="s">
        <v>168</v>
      </c>
      <c r="H160" s="5">
        <v>46.04</v>
      </c>
      <c r="J160" s="5">
        <f t="shared" si="4"/>
        <v>46.04</v>
      </c>
    </row>
    <row r="161" spans="1:10" x14ac:dyDescent="0.25">
      <c r="A161" t="s">
        <v>155</v>
      </c>
      <c r="B161" s="4">
        <v>45496</v>
      </c>
      <c r="C161" t="s">
        <v>15</v>
      </c>
      <c r="D161" t="s">
        <v>169</v>
      </c>
      <c r="H161" s="5">
        <f>24.5+2.88+11.46</f>
        <v>38.840000000000003</v>
      </c>
      <c r="J161" s="5">
        <f t="shared" si="4"/>
        <v>38.840000000000003</v>
      </c>
    </row>
    <row r="162" spans="1:10" x14ac:dyDescent="0.25">
      <c r="A162" t="s">
        <v>155</v>
      </c>
      <c r="B162" s="4">
        <v>45504</v>
      </c>
      <c r="C162" t="s">
        <v>15</v>
      </c>
      <c r="D162" t="s">
        <v>170</v>
      </c>
      <c r="G162" s="5">
        <v>16.64</v>
      </c>
      <c r="J162" s="5">
        <f t="shared" si="4"/>
        <v>16.64</v>
      </c>
    </row>
    <row r="163" spans="1:10" x14ac:dyDescent="0.25">
      <c r="A163" t="s">
        <v>155</v>
      </c>
      <c r="B163" s="4">
        <v>45553</v>
      </c>
      <c r="C163" t="s">
        <v>15</v>
      </c>
      <c r="D163" t="s">
        <v>171</v>
      </c>
      <c r="H163" s="5">
        <v>45.77</v>
      </c>
      <c r="J163" s="5">
        <f t="shared" si="4"/>
        <v>45.77</v>
      </c>
    </row>
    <row r="164" spans="1:10" x14ac:dyDescent="0.25">
      <c r="A164" t="s">
        <v>155</v>
      </c>
      <c r="B164" s="4">
        <v>45573</v>
      </c>
      <c r="C164" t="s">
        <v>73</v>
      </c>
      <c r="D164" t="s">
        <v>172</v>
      </c>
      <c r="G164" s="5">
        <f>41.36+22.9</f>
        <v>64.259999999999991</v>
      </c>
      <c r="J164" s="5">
        <f t="shared" si="4"/>
        <v>64.259999999999991</v>
      </c>
    </row>
    <row r="165" spans="1:10" x14ac:dyDescent="0.25">
      <c r="A165" t="s">
        <v>155</v>
      </c>
      <c r="B165" s="4">
        <v>45575</v>
      </c>
      <c r="C165" t="s">
        <v>173</v>
      </c>
      <c r="D165" t="s">
        <v>174</v>
      </c>
      <c r="G165" s="5">
        <f>28.8+18.92</f>
        <v>47.72</v>
      </c>
      <c r="J165" s="5">
        <f t="shared" si="4"/>
        <v>47.72</v>
      </c>
    </row>
    <row r="166" spans="1:10" x14ac:dyDescent="0.25">
      <c r="A166" t="s">
        <v>155</v>
      </c>
      <c r="B166" s="4">
        <v>45581</v>
      </c>
      <c r="C166" t="s">
        <v>124</v>
      </c>
      <c r="D166" t="s">
        <v>175</v>
      </c>
      <c r="I166" s="5">
        <v>5000</v>
      </c>
      <c r="J166" s="5">
        <f t="shared" si="4"/>
        <v>5000</v>
      </c>
    </row>
    <row r="167" spans="1:10" x14ac:dyDescent="0.25">
      <c r="A167" t="s">
        <v>155</v>
      </c>
      <c r="B167" s="4">
        <v>45587</v>
      </c>
      <c r="C167" t="s">
        <v>13</v>
      </c>
      <c r="D167" t="s">
        <v>176</v>
      </c>
      <c r="I167" s="5">
        <v>1300</v>
      </c>
      <c r="J167" s="5">
        <f t="shared" si="4"/>
        <v>1300</v>
      </c>
    </row>
    <row r="168" spans="1:10" x14ac:dyDescent="0.25">
      <c r="A168" t="s">
        <v>155</v>
      </c>
      <c r="B168" s="4">
        <v>45594</v>
      </c>
      <c r="C168" t="s">
        <v>124</v>
      </c>
      <c r="D168" t="s">
        <v>177</v>
      </c>
      <c r="H168" s="5">
        <f>1.48+138.52</f>
        <v>140</v>
      </c>
      <c r="J168" s="5">
        <f t="shared" si="4"/>
        <v>140</v>
      </c>
    </row>
    <row r="169" spans="1:10" x14ac:dyDescent="0.25">
      <c r="A169" t="s">
        <v>155</v>
      </c>
      <c r="B169" s="4">
        <v>45595</v>
      </c>
      <c r="C169" t="s">
        <v>124</v>
      </c>
      <c r="D169" t="s">
        <v>177</v>
      </c>
      <c r="H169" s="5">
        <f>7.21+2.44+3.3+4.16</f>
        <v>17.11</v>
      </c>
      <c r="J169" s="5">
        <f t="shared" si="4"/>
        <v>17.11</v>
      </c>
    </row>
    <row r="170" spans="1:10" x14ac:dyDescent="0.25">
      <c r="A170" t="s">
        <v>155</v>
      </c>
      <c r="B170" s="4">
        <v>45610</v>
      </c>
      <c r="C170" t="s">
        <v>147</v>
      </c>
      <c r="D170" t="s">
        <v>178</v>
      </c>
      <c r="F170" s="5">
        <v>91</v>
      </c>
      <c r="J170" s="5">
        <f t="shared" si="4"/>
        <v>91</v>
      </c>
    </row>
    <row r="171" spans="1:10" x14ac:dyDescent="0.25">
      <c r="A171" t="s">
        <v>155</v>
      </c>
      <c r="B171" s="4">
        <v>45613</v>
      </c>
      <c r="C171" t="s">
        <v>147</v>
      </c>
      <c r="D171" t="s">
        <v>179</v>
      </c>
      <c r="E171" s="5">
        <f>27.8+15.54</f>
        <v>43.34</v>
      </c>
      <c r="J171" s="5">
        <f t="shared" si="4"/>
        <v>43.34</v>
      </c>
    </row>
    <row r="172" spans="1:10" x14ac:dyDescent="0.25">
      <c r="A172" t="s">
        <v>155</v>
      </c>
      <c r="B172" s="4">
        <v>45614</v>
      </c>
      <c r="C172" t="s">
        <v>147</v>
      </c>
      <c r="D172" t="s">
        <v>180</v>
      </c>
      <c r="G172" s="5">
        <v>28.94</v>
      </c>
      <c r="J172" s="5">
        <f t="shared" si="4"/>
        <v>28.94</v>
      </c>
    </row>
    <row r="173" spans="1:10" x14ac:dyDescent="0.25">
      <c r="A173" t="s">
        <v>155</v>
      </c>
      <c r="B173" s="4" t="s">
        <v>181</v>
      </c>
      <c r="C173" t="s">
        <v>147</v>
      </c>
      <c r="D173" t="s">
        <v>182</v>
      </c>
      <c r="H173" s="5">
        <f>12.21+4.04+8.61+46.51+26.5+9.35+14.46+11.13+29.04+6.4+13.81</f>
        <v>182.06</v>
      </c>
      <c r="J173" s="5">
        <f t="shared" si="4"/>
        <v>182.06</v>
      </c>
    </row>
    <row r="174" spans="1:10" x14ac:dyDescent="0.25">
      <c r="A174" t="s">
        <v>155</v>
      </c>
      <c r="B174" s="4">
        <v>45618</v>
      </c>
      <c r="C174" t="s">
        <v>147</v>
      </c>
      <c r="D174" t="s">
        <v>183</v>
      </c>
      <c r="F174" s="5">
        <v>23</v>
      </c>
      <c r="J174" s="5">
        <f t="shared" si="4"/>
        <v>23</v>
      </c>
    </row>
    <row r="175" spans="1:10" x14ac:dyDescent="0.25">
      <c r="A175" t="s">
        <v>155</v>
      </c>
      <c r="B175" s="4">
        <v>45618</v>
      </c>
      <c r="C175" t="s">
        <v>147</v>
      </c>
      <c r="D175" t="s">
        <v>182</v>
      </c>
      <c r="H175" s="5">
        <v>1.46</v>
      </c>
      <c r="J175" s="5">
        <f t="shared" si="4"/>
        <v>1.46</v>
      </c>
    </row>
    <row r="176" spans="1:10" x14ac:dyDescent="0.25">
      <c r="A176" t="s">
        <v>155</v>
      </c>
      <c r="B176" s="4">
        <v>45630</v>
      </c>
      <c r="C176" t="s">
        <v>108</v>
      </c>
      <c r="D176" t="s">
        <v>184</v>
      </c>
      <c r="H176" s="5">
        <v>7.81</v>
      </c>
      <c r="J176" s="5">
        <f t="shared" si="4"/>
        <v>7.81</v>
      </c>
    </row>
    <row r="177" spans="1:10" x14ac:dyDescent="0.25">
      <c r="A177" t="s">
        <v>155</v>
      </c>
      <c r="B177" s="4">
        <v>45638</v>
      </c>
      <c r="C177" t="s">
        <v>30</v>
      </c>
      <c r="D177" t="s">
        <v>185</v>
      </c>
      <c r="H177" s="5">
        <v>5.4</v>
      </c>
      <c r="J177" s="5">
        <f t="shared" si="4"/>
        <v>5.4</v>
      </c>
    </row>
    <row r="178" spans="1:10" x14ac:dyDescent="0.25">
      <c r="A178" t="s">
        <v>155</v>
      </c>
      <c r="B178" s="4">
        <v>45699</v>
      </c>
      <c r="C178" t="s">
        <v>30</v>
      </c>
      <c r="D178" t="s">
        <v>186</v>
      </c>
      <c r="H178" s="5">
        <v>6.75</v>
      </c>
      <c r="J178" s="5">
        <f t="shared" si="4"/>
        <v>6.75</v>
      </c>
    </row>
    <row r="179" spans="1:10" x14ac:dyDescent="0.25">
      <c r="A179" t="s">
        <v>155</v>
      </c>
      <c r="B179" s="4">
        <v>45715</v>
      </c>
      <c r="C179" t="s">
        <v>30</v>
      </c>
      <c r="D179" t="s">
        <v>187</v>
      </c>
      <c r="H179" s="5">
        <v>5.25</v>
      </c>
      <c r="J179" s="5">
        <f t="shared" si="4"/>
        <v>5.25</v>
      </c>
    </row>
    <row r="180" spans="1:10" x14ac:dyDescent="0.25">
      <c r="A180" t="s">
        <v>155</v>
      </c>
      <c r="B180" s="4">
        <v>45635</v>
      </c>
      <c r="C180" t="s">
        <v>15</v>
      </c>
      <c r="D180" t="s">
        <v>122</v>
      </c>
      <c r="H180" s="5">
        <v>1.71</v>
      </c>
      <c r="J180" s="5">
        <f t="shared" si="4"/>
        <v>1.71</v>
      </c>
    </row>
    <row r="181" spans="1:10" x14ac:dyDescent="0.25">
      <c r="A181" t="s">
        <v>155</v>
      </c>
      <c r="B181" s="4">
        <v>45687</v>
      </c>
      <c r="C181" t="s">
        <v>15</v>
      </c>
      <c r="D181" t="s">
        <v>188</v>
      </c>
      <c r="H181" s="5">
        <f>55.06/5</f>
        <v>11.012</v>
      </c>
      <c r="J181" s="5">
        <f t="shared" si="4"/>
        <v>11.012</v>
      </c>
    </row>
    <row r="182" spans="1:10" x14ac:dyDescent="0.25">
      <c r="A182" t="s">
        <v>155</v>
      </c>
      <c r="B182" s="4" t="s">
        <v>189</v>
      </c>
      <c r="C182" t="s">
        <v>108</v>
      </c>
      <c r="D182" t="s">
        <v>190</v>
      </c>
      <c r="F182" s="5">
        <v>49.1</v>
      </c>
      <c r="J182" s="5">
        <f t="shared" si="4"/>
        <v>49.1</v>
      </c>
    </row>
    <row r="183" spans="1:10" x14ac:dyDescent="0.25">
      <c r="A183" t="s">
        <v>155</v>
      </c>
      <c r="B183" s="4" t="s">
        <v>191</v>
      </c>
      <c r="C183" t="s">
        <v>124</v>
      </c>
      <c r="D183" t="s">
        <v>125</v>
      </c>
      <c r="E183" s="5">
        <v>1740.09</v>
      </c>
      <c r="J183" s="5">
        <f t="shared" si="4"/>
        <v>1740.09</v>
      </c>
    </row>
    <row r="184" spans="1:10" x14ac:dyDescent="0.25">
      <c r="A184" t="s">
        <v>155</v>
      </c>
      <c r="B184" s="4">
        <v>45629</v>
      </c>
      <c r="C184" t="s">
        <v>108</v>
      </c>
      <c r="D184" t="s">
        <v>192</v>
      </c>
      <c r="F184" s="5">
        <v>63.85</v>
      </c>
      <c r="J184" s="5">
        <f t="shared" si="4"/>
        <v>63.85</v>
      </c>
    </row>
    <row r="185" spans="1:10" x14ac:dyDescent="0.25">
      <c r="A185" t="s">
        <v>155</v>
      </c>
      <c r="B185" s="4" t="s">
        <v>193</v>
      </c>
      <c r="C185" t="s">
        <v>147</v>
      </c>
      <c r="D185" t="s">
        <v>148</v>
      </c>
      <c r="I185" s="5">
        <v>909.2</v>
      </c>
      <c r="J185" s="5">
        <f t="shared" si="4"/>
        <v>909.2</v>
      </c>
    </row>
    <row r="186" spans="1:10" x14ac:dyDescent="0.25">
      <c r="A186" t="s">
        <v>194</v>
      </c>
      <c r="B186" s="4">
        <v>45427</v>
      </c>
      <c r="C186" t="s">
        <v>15</v>
      </c>
      <c r="D186" t="s">
        <v>195</v>
      </c>
      <c r="G186" s="5">
        <v>12.2</v>
      </c>
      <c r="J186" s="5">
        <f>SUM(E186:I186)</f>
        <v>12.2</v>
      </c>
    </row>
    <row r="187" spans="1:10" x14ac:dyDescent="0.25">
      <c r="A187" t="s">
        <v>194</v>
      </c>
      <c r="B187" s="4">
        <v>45525</v>
      </c>
      <c r="C187" t="s">
        <v>46</v>
      </c>
      <c r="D187" t="s">
        <v>196</v>
      </c>
      <c r="F187" s="5">
        <v>27.09</v>
      </c>
      <c r="J187" s="5">
        <f>SUM(E187:I187)</f>
        <v>27.09</v>
      </c>
    </row>
    <row r="188" spans="1:10" x14ac:dyDescent="0.25">
      <c r="A188" t="s">
        <v>194</v>
      </c>
      <c r="B188" s="4">
        <v>45428</v>
      </c>
      <c r="C188" t="s">
        <v>30</v>
      </c>
      <c r="D188" t="s">
        <v>197</v>
      </c>
      <c r="H188" s="5">
        <v>23.52</v>
      </c>
      <c r="J188" s="5">
        <f>SUM(E188:I188)</f>
        <v>23.52</v>
      </c>
    </row>
    <row r="189" spans="1:10" x14ac:dyDescent="0.25">
      <c r="A189" t="s">
        <v>194</v>
      </c>
      <c r="B189" s="4">
        <v>45716</v>
      </c>
      <c r="C189" t="s">
        <v>198</v>
      </c>
      <c r="D189" t="s">
        <v>199</v>
      </c>
      <c r="F189" s="5">
        <v>93.25</v>
      </c>
      <c r="J189" s="5">
        <v>93.25</v>
      </c>
    </row>
    <row r="190" spans="1:10" x14ac:dyDescent="0.25">
      <c r="A190" t="s">
        <v>200</v>
      </c>
      <c r="B190" s="4">
        <v>45554</v>
      </c>
      <c r="C190" t="s">
        <v>201</v>
      </c>
      <c r="D190" t="s">
        <v>202</v>
      </c>
      <c r="G190" s="5">
        <v>38</v>
      </c>
      <c r="J190" s="5">
        <f>SUM(E190:I190)</f>
        <v>38</v>
      </c>
    </row>
    <row r="191" spans="1:10" x14ac:dyDescent="0.25">
      <c r="A191" t="s">
        <v>200</v>
      </c>
      <c r="B191" s="4" t="s">
        <v>128</v>
      </c>
      <c r="C191" t="s">
        <v>129</v>
      </c>
      <c r="D191" t="s">
        <v>130</v>
      </c>
      <c r="G191" s="5">
        <v>175</v>
      </c>
      <c r="J191" s="5">
        <f>SUM(E191:I191)</f>
        <v>175</v>
      </c>
    </row>
    <row r="192" spans="1:10" x14ac:dyDescent="0.25">
      <c r="A192" t="s">
        <v>200</v>
      </c>
      <c r="B192" s="4" t="s">
        <v>128</v>
      </c>
      <c r="C192" t="s">
        <v>129</v>
      </c>
      <c r="D192" t="s">
        <v>130</v>
      </c>
      <c r="I192" s="5">
        <v>42.18</v>
      </c>
      <c r="J192" s="5">
        <f>SUM(E192:I192)</f>
        <v>42.18</v>
      </c>
    </row>
    <row r="193" spans="1:10" x14ac:dyDescent="0.25">
      <c r="A193" t="s">
        <v>200</v>
      </c>
      <c r="B193" s="4">
        <v>45679</v>
      </c>
      <c r="C193" t="s">
        <v>13</v>
      </c>
      <c r="D193" t="s">
        <v>203</v>
      </c>
      <c r="I193" s="5">
        <v>34.729999999999997</v>
      </c>
      <c r="J193" s="5">
        <f>SUM(E193:I193)</f>
        <v>34.729999999999997</v>
      </c>
    </row>
    <row r="194" spans="1:10" x14ac:dyDescent="0.25">
      <c r="A194" t="s">
        <v>200</v>
      </c>
      <c r="B194" s="4">
        <v>45635</v>
      </c>
      <c r="C194" t="s">
        <v>15</v>
      </c>
      <c r="D194" t="s">
        <v>122</v>
      </c>
      <c r="H194" s="5">
        <v>1.71</v>
      </c>
      <c r="J194" s="5">
        <f>SUM(E194:I194)</f>
        <v>1.71</v>
      </c>
    </row>
    <row r="195" spans="1:10" x14ac:dyDescent="0.25">
      <c r="A195" t="s">
        <v>200</v>
      </c>
      <c r="B195" s="4" t="s">
        <v>128</v>
      </c>
      <c r="C195" t="s">
        <v>129</v>
      </c>
      <c r="D195" t="s">
        <v>130</v>
      </c>
      <c r="E195" s="5">
        <v>1185.5</v>
      </c>
      <c r="J195" s="5">
        <v>1185.5</v>
      </c>
    </row>
    <row r="196" spans="1:10" x14ac:dyDescent="0.25">
      <c r="A196" t="s">
        <v>200</v>
      </c>
      <c r="B196" s="4" t="s">
        <v>128</v>
      </c>
      <c r="C196" t="s">
        <v>129</v>
      </c>
      <c r="D196" t="s">
        <v>130</v>
      </c>
      <c r="I196" s="5">
        <v>482.19</v>
      </c>
      <c r="J196" s="5">
        <v>482.19</v>
      </c>
    </row>
    <row r="197" spans="1:10" x14ac:dyDescent="0.25">
      <c r="A197" t="s">
        <v>200</v>
      </c>
      <c r="B197" s="4" t="s">
        <v>204</v>
      </c>
      <c r="C197" t="s">
        <v>205</v>
      </c>
      <c r="D197" t="s">
        <v>206</v>
      </c>
      <c r="I197" s="5">
        <v>115.65</v>
      </c>
      <c r="J197" s="5">
        <v>115.65</v>
      </c>
    </row>
    <row r="198" spans="1:10" x14ac:dyDescent="0.25">
      <c r="A198" t="s">
        <v>207</v>
      </c>
      <c r="B198" s="4">
        <v>45412</v>
      </c>
      <c r="C198" t="s">
        <v>30</v>
      </c>
      <c r="D198" t="s">
        <v>208</v>
      </c>
      <c r="H198" s="5">
        <v>220.32</v>
      </c>
      <c r="J198" s="5">
        <f t="shared" ref="J198:J208" si="5">SUM(E198:I198)</f>
        <v>220.32</v>
      </c>
    </row>
    <row r="199" spans="1:10" x14ac:dyDescent="0.25">
      <c r="A199" t="s">
        <v>207</v>
      </c>
      <c r="B199" s="4">
        <v>45365</v>
      </c>
      <c r="C199" t="s">
        <v>30</v>
      </c>
      <c r="D199" t="s">
        <v>209</v>
      </c>
      <c r="H199" s="5">
        <v>100</v>
      </c>
      <c r="J199" s="5">
        <f t="shared" si="5"/>
        <v>100</v>
      </c>
    </row>
    <row r="200" spans="1:10" x14ac:dyDescent="0.25">
      <c r="A200" t="s">
        <v>207</v>
      </c>
      <c r="B200" s="4">
        <v>45397</v>
      </c>
      <c r="C200" t="s">
        <v>137</v>
      </c>
      <c r="D200" t="s">
        <v>210</v>
      </c>
      <c r="H200" s="5">
        <f>56.35/2</f>
        <v>28.175000000000001</v>
      </c>
      <c r="J200" s="5">
        <f t="shared" si="5"/>
        <v>28.175000000000001</v>
      </c>
    </row>
    <row r="201" spans="1:10" x14ac:dyDescent="0.25">
      <c r="A201" t="s">
        <v>207</v>
      </c>
      <c r="B201" s="4">
        <v>45398</v>
      </c>
      <c r="C201" t="s">
        <v>137</v>
      </c>
      <c r="D201" t="s">
        <v>210</v>
      </c>
      <c r="H201" s="5">
        <v>8.64</v>
      </c>
      <c r="J201" s="5">
        <f t="shared" si="5"/>
        <v>8.64</v>
      </c>
    </row>
    <row r="202" spans="1:10" x14ac:dyDescent="0.25">
      <c r="A202" t="s">
        <v>207</v>
      </c>
      <c r="B202" s="4">
        <v>45399</v>
      </c>
      <c r="C202" t="s">
        <v>137</v>
      </c>
      <c r="D202" t="s">
        <v>210</v>
      </c>
      <c r="H202" s="5">
        <f>28.08+8.36+43.3</f>
        <v>79.739999999999995</v>
      </c>
      <c r="J202" s="5">
        <f t="shared" si="5"/>
        <v>79.739999999999995</v>
      </c>
    </row>
    <row r="203" spans="1:10" x14ac:dyDescent="0.25">
      <c r="A203" t="s">
        <v>207</v>
      </c>
      <c r="B203" s="4">
        <v>45412</v>
      </c>
      <c r="C203" t="s">
        <v>15</v>
      </c>
      <c r="D203" t="s">
        <v>211</v>
      </c>
      <c r="H203" s="5">
        <f>47.8/2</f>
        <v>23.9</v>
      </c>
      <c r="J203" s="5">
        <f t="shared" si="5"/>
        <v>23.9</v>
      </c>
    </row>
    <row r="204" spans="1:10" x14ac:dyDescent="0.25">
      <c r="A204" t="s">
        <v>207</v>
      </c>
      <c r="B204" s="4">
        <v>45413</v>
      </c>
      <c r="C204" t="s">
        <v>15</v>
      </c>
      <c r="D204" t="s">
        <v>212</v>
      </c>
      <c r="H204" s="5">
        <f>105/5</f>
        <v>21</v>
      </c>
      <c r="J204" s="5">
        <f t="shared" si="5"/>
        <v>21</v>
      </c>
    </row>
    <row r="205" spans="1:10" x14ac:dyDescent="0.25">
      <c r="A205" t="s">
        <v>207</v>
      </c>
      <c r="B205" s="4">
        <v>45483</v>
      </c>
      <c r="C205" t="s">
        <v>13</v>
      </c>
      <c r="D205" t="s">
        <v>213</v>
      </c>
      <c r="I205" s="5">
        <v>191.65</v>
      </c>
      <c r="J205" s="5">
        <f t="shared" si="5"/>
        <v>191.65</v>
      </c>
    </row>
    <row r="206" spans="1:10" x14ac:dyDescent="0.25">
      <c r="A206" t="s">
        <v>207</v>
      </c>
      <c r="B206" s="4">
        <v>45539</v>
      </c>
      <c r="C206" t="s">
        <v>13</v>
      </c>
      <c r="D206" t="s">
        <v>214</v>
      </c>
      <c r="I206" s="5">
        <v>86.84</v>
      </c>
      <c r="J206" s="5">
        <f t="shared" si="5"/>
        <v>86.84</v>
      </c>
    </row>
    <row r="207" spans="1:10" x14ac:dyDescent="0.25">
      <c r="A207" t="s">
        <v>207</v>
      </c>
      <c r="B207" s="4">
        <v>45581</v>
      </c>
      <c r="C207" t="s">
        <v>15</v>
      </c>
      <c r="D207" t="s">
        <v>215</v>
      </c>
      <c r="H207" s="5">
        <v>65.790000000000006</v>
      </c>
      <c r="J207" s="5">
        <f t="shared" si="5"/>
        <v>65.790000000000006</v>
      </c>
    </row>
    <row r="208" spans="1:10" x14ac:dyDescent="0.25">
      <c r="A208" t="s">
        <v>207</v>
      </c>
      <c r="B208" s="4">
        <v>45637</v>
      </c>
      <c r="C208" t="s">
        <v>30</v>
      </c>
      <c r="D208" t="s">
        <v>216</v>
      </c>
      <c r="H208" s="5">
        <f>134.1/15</f>
        <v>8.94</v>
      </c>
      <c r="J208" s="5">
        <f t="shared" si="5"/>
        <v>8.94</v>
      </c>
    </row>
    <row r="209" spans="1:10" x14ac:dyDescent="0.25">
      <c r="A209" t="s">
        <v>207</v>
      </c>
      <c r="B209" s="4">
        <v>45394</v>
      </c>
      <c r="C209" t="s">
        <v>137</v>
      </c>
      <c r="D209" t="s">
        <v>217</v>
      </c>
      <c r="E209" s="5">
        <v>547.08000000000004</v>
      </c>
      <c r="J209" s="5">
        <v>547.08000000000004</v>
      </c>
    </row>
    <row r="210" spans="1:10" x14ac:dyDescent="0.25">
      <c r="A210" t="s">
        <v>207</v>
      </c>
      <c r="B210" s="4" t="s">
        <v>218</v>
      </c>
      <c r="C210" t="s">
        <v>137</v>
      </c>
      <c r="D210" t="s">
        <v>217</v>
      </c>
      <c r="I210" s="5">
        <v>226.16</v>
      </c>
      <c r="J210" s="5">
        <v>226.16</v>
      </c>
    </row>
    <row r="211" spans="1:10" x14ac:dyDescent="0.25">
      <c r="A211" t="s">
        <v>207</v>
      </c>
      <c r="B211" s="4" t="s">
        <v>219</v>
      </c>
      <c r="C211" t="s">
        <v>15</v>
      </c>
      <c r="D211" t="s">
        <v>220</v>
      </c>
      <c r="I211" s="5">
        <v>362.68</v>
      </c>
      <c r="J211" s="5">
        <v>362.68</v>
      </c>
    </row>
    <row r="212" spans="1:10" x14ac:dyDescent="0.25">
      <c r="A212" t="s">
        <v>207</v>
      </c>
      <c r="B212" s="4">
        <v>45573</v>
      </c>
      <c r="C212" t="s">
        <v>103</v>
      </c>
      <c r="D212" t="s">
        <v>221</v>
      </c>
      <c r="F212" s="5">
        <v>104.65</v>
      </c>
      <c r="J212" s="5">
        <v>104.65</v>
      </c>
    </row>
    <row r="213" spans="1:10" x14ac:dyDescent="0.25">
      <c r="A213" t="s">
        <v>222</v>
      </c>
      <c r="B213" s="4">
        <v>45546</v>
      </c>
      <c r="C213" t="s">
        <v>15</v>
      </c>
      <c r="D213" t="s">
        <v>223</v>
      </c>
      <c r="I213" s="5">
        <v>145</v>
      </c>
      <c r="J213" s="5">
        <f t="shared" ref="J213:J218" si="6">SUM(E213:I213)</f>
        <v>145</v>
      </c>
    </row>
    <row r="214" spans="1:10" x14ac:dyDescent="0.25">
      <c r="A214" t="s">
        <v>222</v>
      </c>
      <c r="B214" s="4">
        <v>45547</v>
      </c>
      <c r="C214" t="s">
        <v>30</v>
      </c>
      <c r="D214" t="s">
        <v>224</v>
      </c>
      <c r="H214" s="5">
        <v>64.8</v>
      </c>
      <c r="J214" s="5">
        <f t="shared" si="6"/>
        <v>64.8</v>
      </c>
    </row>
    <row r="215" spans="1:10" x14ac:dyDescent="0.25">
      <c r="A215" t="s">
        <v>222</v>
      </c>
      <c r="B215" s="4">
        <v>45628</v>
      </c>
      <c r="C215" t="s">
        <v>30</v>
      </c>
      <c r="D215" t="s">
        <v>225</v>
      </c>
      <c r="H215" s="5">
        <v>118.25</v>
      </c>
      <c r="J215" s="5">
        <f t="shared" si="6"/>
        <v>118.25</v>
      </c>
    </row>
    <row r="216" spans="1:10" x14ac:dyDescent="0.25">
      <c r="A216" t="s">
        <v>222</v>
      </c>
      <c r="B216" s="4">
        <v>45628</v>
      </c>
      <c r="C216" t="s">
        <v>30</v>
      </c>
      <c r="D216" t="s">
        <v>225</v>
      </c>
      <c r="H216" s="5">
        <v>118.25</v>
      </c>
      <c r="J216" s="5">
        <f t="shared" si="6"/>
        <v>118.25</v>
      </c>
    </row>
    <row r="217" spans="1:10" x14ac:dyDescent="0.25">
      <c r="A217" t="s">
        <v>222</v>
      </c>
      <c r="B217" s="4">
        <v>45673</v>
      </c>
      <c r="C217" t="s">
        <v>30</v>
      </c>
      <c r="D217" t="s">
        <v>226</v>
      </c>
      <c r="H217" s="5">
        <v>55.9</v>
      </c>
      <c r="J217" s="5">
        <f t="shared" si="6"/>
        <v>55.9</v>
      </c>
    </row>
    <row r="218" spans="1:10" x14ac:dyDescent="0.25">
      <c r="A218" t="s">
        <v>227</v>
      </c>
      <c r="B218" s="4">
        <v>45378</v>
      </c>
      <c r="C218" t="s">
        <v>30</v>
      </c>
      <c r="D218" t="s">
        <v>228</v>
      </c>
      <c r="H218" s="5">
        <v>10.11</v>
      </c>
      <c r="J218" s="5">
        <f t="shared" si="6"/>
        <v>10.11</v>
      </c>
    </row>
    <row r="219" spans="1:10" x14ac:dyDescent="0.25">
      <c r="A219" t="s">
        <v>227</v>
      </c>
      <c r="B219" s="4">
        <v>45544</v>
      </c>
      <c r="C219" t="s">
        <v>46</v>
      </c>
      <c r="D219" t="s">
        <v>229</v>
      </c>
      <c r="F219" s="5">
        <v>249.4</v>
      </c>
      <c r="J219" s="5">
        <v>249.4</v>
      </c>
    </row>
    <row r="220" spans="1:10" x14ac:dyDescent="0.25">
      <c r="A220" t="s">
        <v>227</v>
      </c>
      <c r="B220" s="4">
        <v>45454</v>
      </c>
      <c r="C220" t="s">
        <v>131</v>
      </c>
      <c r="D220" t="s">
        <v>54</v>
      </c>
      <c r="F220" s="5">
        <v>33.9</v>
      </c>
      <c r="J220" s="5">
        <v>33.9</v>
      </c>
    </row>
    <row r="221" spans="1:10" x14ac:dyDescent="0.25">
      <c r="A221" t="s">
        <v>230</v>
      </c>
      <c r="B221" s="4">
        <v>45378</v>
      </c>
      <c r="C221" t="s">
        <v>30</v>
      </c>
      <c r="D221" t="s">
        <v>228</v>
      </c>
      <c r="H221" s="5">
        <v>10.11</v>
      </c>
      <c r="J221" s="5">
        <f>SUM(E221:I221)</f>
        <v>10.11</v>
      </c>
    </row>
    <row r="222" spans="1:10" x14ac:dyDescent="0.25">
      <c r="A222" t="s">
        <v>231</v>
      </c>
      <c r="B222" s="4">
        <v>45546</v>
      </c>
      <c r="C222" t="s">
        <v>15</v>
      </c>
      <c r="D222" t="s">
        <v>223</v>
      </c>
      <c r="H222" s="5">
        <v>215</v>
      </c>
      <c r="J222" s="5">
        <f>SUM(E222:I222)</f>
        <v>215</v>
      </c>
    </row>
    <row r="223" spans="1:10" x14ac:dyDescent="0.25">
      <c r="A223" t="s">
        <v>231</v>
      </c>
      <c r="B223" s="4">
        <v>45378</v>
      </c>
      <c r="C223" t="s">
        <v>30</v>
      </c>
      <c r="D223" t="s">
        <v>228</v>
      </c>
      <c r="H223" s="5">
        <v>10.11</v>
      </c>
      <c r="J223" s="5">
        <f>SUM(E223:I223)</f>
        <v>10.11</v>
      </c>
    </row>
    <row r="224" spans="1:10" x14ac:dyDescent="0.25">
      <c r="A224" t="s">
        <v>231</v>
      </c>
      <c r="B224" s="4">
        <v>45693</v>
      </c>
      <c r="C224" t="s">
        <v>15</v>
      </c>
      <c r="D224" t="s">
        <v>232</v>
      </c>
      <c r="H224" s="5">
        <f>144/8</f>
        <v>18</v>
      </c>
      <c r="J224" s="5">
        <f>SUM(E224:I224)</f>
        <v>18</v>
      </c>
    </row>
    <row r="225" spans="1:10" x14ac:dyDescent="0.25">
      <c r="A225" t="s">
        <v>231</v>
      </c>
      <c r="B225" s="4" t="s">
        <v>233</v>
      </c>
      <c r="C225" t="s">
        <v>124</v>
      </c>
      <c r="D225" t="s">
        <v>125</v>
      </c>
      <c r="E225" s="5">
        <v>1675.99</v>
      </c>
      <c r="J225" s="5">
        <v>1675.99</v>
      </c>
    </row>
    <row r="226" spans="1:10" x14ac:dyDescent="0.25">
      <c r="A226" t="s">
        <v>231</v>
      </c>
      <c r="B226" s="4">
        <v>45378</v>
      </c>
      <c r="C226" t="s">
        <v>30</v>
      </c>
      <c r="D226" t="s">
        <v>234</v>
      </c>
      <c r="F226" s="5">
        <v>33.4</v>
      </c>
      <c r="J226" s="5">
        <f t="shared" ref="J226:J251" si="7">SUM(E226:I226)</f>
        <v>33.4</v>
      </c>
    </row>
    <row r="227" spans="1:10" x14ac:dyDescent="0.25">
      <c r="A227" t="s">
        <v>231</v>
      </c>
      <c r="B227" s="4">
        <v>45378</v>
      </c>
      <c r="C227" t="s">
        <v>30</v>
      </c>
      <c r="D227" t="s">
        <v>234</v>
      </c>
      <c r="H227" s="5">
        <f>4.6+4.95</f>
        <v>9.5500000000000007</v>
      </c>
      <c r="J227" s="5">
        <f t="shared" si="7"/>
        <v>9.5500000000000007</v>
      </c>
    </row>
    <row r="228" spans="1:10" x14ac:dyDescent="0.25">
      <c r="A228" t="s">
        <v>231</v>
      </c>
      <c r="B228" s="4">
        <v>45586</v>
      </c>
      <c r="C228" t="s">
        <v>30</v>
      </c>
      <c r="D228" t="s">
        <v>235</v>
      </c>
      <c r="F228" s="5">
        <v>81.099999999999994</v>
      </c>
      <c r="J228" s="5">
        <f t="shared" si="7"/>
        <v>81.099999999999994</v>
      </c>
    </row>
    <row r="229" spans="1:10" x14ac:dyDescent="0.25">
      <c r="A229" t="s">
        <v>231</v>
      </c>
      <c r="B229" s="4">
        <v>45602</v>
      </c>
      <c r="C229" t="s">
        <v>30</v>
      </c>
      <c r="D229" t="s">
        <v>236</v>
      </c>
      <c r="F229" s="5">
        <v>41.6</v>
      </c>
      <c r="J229" s="5">
        <f t="shared" si="7"/>
        <v>41.6</v>
      </c>
    </row>
    <row r="230" spans="1:10" x14ac:dyDescent="0.25">
      <c r="A230" t="s">
        <v>231</v>
      </c>
      <c r="B230" s="4">
        <v>45798</v>
      </c>
      <c r="C230" t="s">
        <v>30</v>
      </c>
      <c r="D230" t="s">
        <v>151</v>
      </c>
      <c r="H230" s="5">
        <f>2.39+3.95</f>
        <v>6.34</v>
      </c>
      <c r="J230" s="5">
        <f t="shared" si="7"/>
        <v>6.34</v>
      </c>
    </row>
    <row r="231" spans="1:10" x14ac:dyDescent="0.25">
      <c r="A231" t="s">
        <v>231</v>
      </c>
      <c r="B231" s="4">
        <v>45798</v>
      </c>
      <c r="C231" t="s">
        <v>30</v>
      </c>
      <c r="D231" t="s">
        <v>151</v>
      </c>
      <c r="F231" s="5">
        <f>21.95+27.1</f>
        <v>49.05</v>
      </c>
      <c r="J231" s="5">
        <f t="shared" si="7"/>
        <v>49.05</v>
      </c>
    </row>
    <row r="232" spans="1:10" x14ac:dyDescent="0.25">
      <c r="A232" t="s">
        <v>231</v>
      </c>
      <c r="B232" s="4">
        <v>45546</v>
      </c>
      <c r="C232" t="s">
        <v>30</v>
      </c>
      <c r="D232" t="s">
        <v>223</v>
      </c>
      <c r="F232" s="5">
        <v>48.6</v>
      </c>
      <c r="J232" s="5">
        <f t="shared" si="7"/>
        <v>48.6</v>
      </c>
    </row>
    <row r="233" spans="1:10" x14ac:dyDescent="0.25">
      <c r="A233" t="s">
        <v>231</v>
      </c>
      <c r="B233" s="4">
        <v>45686</v>
      </c>
      <c r="C233" t="s">
        <v>30</v>
      </c>
      <c r="D233" t="s">
        <v>223</v>
      </c>
      <c r="F233" s="5">
        <v>27.7</v>
      </c>
      <c r="J233" s="5">
        <f t="shared" si="7"/>
        <v>27.7</v>
      </c>
    </row>
    <row r="234" spans="1:10" x14ac:dyDescent="0.25">
      <c r="A234" t="s">
        <v>231</v>
      </c>
      <c r="B234" s="4">
        <v>45686</v>
      </c>
      <c r="C234" t="s">
        <v>30</v>
      </c>
      <c r="D234" t="s">
        <v>223</v>
      </c>
      <c r="H234" s="5">
        <f>2.79+4.41</f>
        <v>7.2</v>
      </c>
      <c r="J234" s="5">
        <f t="shared" si="7"/>
        <v>7.2</v>
      </c>
    </row>
    <row r="235" spans="1:10" x14ac:dyDescent="0.25">
      <c r="A235" t="s">
        <v>237</v>
      </c>
      <c r="B235" s="4">
        <v>45546</v>
      </c>
      <c r="C235" t="s">
        <v>15</v>
      </c>
      <c r="D235" t="s">
        <v>92</v>
      </c>
      <c r="G235" s="5">
        <v>68.94</v>
      </c>
      <c r="J235" s="5">
        <f t="shared" si="7"/>
        <v>68.94</v>
      </c>
    </row>
    <row r="236" spans="1:10" x14ac:dyDescent="0.25">
      <c r="A236" t="s">
        <v>237</v>
      </c>
      <c r="B236" s="4">
        <v>45554</v>
      </c>
      <c r="C236" t="s">
        <v>15</v>
      </c>
      <c r="D236" t="s">
        <v>238</v>
      </c>
      <c r="G236" s="5">
        <v>61.6</v>
      </c>
      <c r="J236" s="5">
        <f t="shared" si="7"/>
        <v>61.6</v>
      </c>
    </row>
    <row r="237" spans="1:10" x14ac:dyDescent="0.25">
      <c r="A237" t="s">
        <v>237</v>
      </c>
      <c r="B237" s="4">
        <v>45574</v>
      </c>
      <c r="C237" t="s">
        <v>15</v>
      </c>
      <c r="D237" t="s">
        <v>239</v>
      </c>
      <c r="G237" s="5">
        <v>69.86</v>
      </c>
      <c r="J237" s="5">
        <f t="shared" si="7"/>
        <v>69.86</v>
      </c>
    </row>
    <row r="238" spans="1:10" x14ac:dyDescent="0.25">
      <c r="A238" t="s">
        <v>237</v>
      </c>
      <c r="B238" s="4" t="s">
        <v>240</v>
      </c>
      <c r="C238" t="s">
        <v>137</v>
      </c>
      <c r="D238" t="s">
        <v>241</v>
      </c>
      <c r="F238" s="5">
        <v>35.369999999999997</v>
      </c>
      <c r="J238" s="5">
        <f t="shared" si="7"/>
        <v>35.369999999999997</v>
      </c>
    </row>
    <row r="239" spans="1:10" x14ac:dyDescent="0.25">
      <c r="A239" t="s">
        <v>237</v>
      </c>
      <c r="B239" s="4" t="s">
        <v>240</v>
      </c>
      <c r="C239" t="s">
        <v>137</v>
      </c>
      <c r="D239" t="s">
        <v>241</v>
      </c>
      <c r="G239" s="5">
        <v>23.32</v>
      </c>
      <c r="J239" s="5">
        <f t="shared" si="7"/>
        <v>23.32</v>
      </c>
    </row>
    <row r="240" spans="1:10" x14ac:dyDescent="0.25">
      <c r="A240" t="s">
        <v>237</v>
      </c>
      <c r="B240" s="4" t="s">
        <v>240</v>
      </c>
      <c r="C240" t="s">
        <v>137</v>
      </c>
      <c r="D240" t="s">
        <v>241</v>
      </c>
      <c r="I240" s="5">
        <v>366.07</v>
      </c>
      <c r="J240" s="5">
        <f t="shared" si="7"/>
        <v>366.07</v>
      </c>
    </row>
    <row r="241" spans="1:10" x14ac:dyDescent="0.25">
      <c r="A241" t="s">
        <v>237</v>
      </c>
      <c r="B241" s="4" t="s">
        <v>240</v>
      </c>
      <c r="C241" t="s">
        <v>137</v>
      </c>
      <c r="D241" t="s">
        <v>241</v>
      </c>
      <c r="H241" s="5">
        <f>49.66+24.79+12.18</f>
        <v>86.63</v>
      </c>
      <c r="J241" s="5">
        <f t="shared" si="7"/>
        <v>86.63</v>
      </c>
    </row>
    <row r="242" spans="1:10" x14ac:dyDescent="0.25">
      <c r="A242" t="s">
        <v>237</v>
      </c>
      <c r="B242" s="4">
        <v>45455</v>
      </c>
      <c r="C242" t="s">
        <v>242</v>
      </c>
      <c r="D242" t="s">
        <v>243</v>
      </c>
      <c r="F242" s="5">
        <v>28.1</v>
      </c>
      <c r="J242" s="5">
        <f t="shared" si="7"/>
        <v>28.1</v>
      </c>
    </row>
    <row r="243" spans="1:10" x14ac:dyDescent="0.25">
      <c r="A243" t="s">
        <v>237</v>
      </c>
      <c r="B243" s="4" t="s">
        <v>244</v>
      </c>
      <c r="C243" t="s">
        <v>242</v>
      </c>
      <c r="D243" t="s">
        <v>243</v>
      </c>
      <c r="I243" s="5">
        <v>123.75</v>
      </c>
      <c r="J243" s="5">
        <f t="shared" si="7"/>
        <v>123.75</v>
      </c>
    </row>
    <row r="244" spans="1:10" x14ac:dyDescent="0.25">
      <c r="A244" t="s">
        <v>237</v>
      </c>
      <c r="B244" s="4">
        <v>45455</v>
      </c>
      <c r="C244" t="s">
        <v>242</v>
      </c>
      <c r="D244" t="s">
        <v>243</v>
      </c>
      <c r="H244" s="5">
        <v>17.600000000000001</v>
      </c>
      <c r="J244" s="5">
        <f t="shared" si="7"/>
        <v>17.600000000000001</v>
      </c>
    </row>
    <row r="245" spans="1:10" x14ac:dyDescent="0.25">
      <c r="A245" t="s">
        <v>237</v>
      </c>
      <c r="B245" s="4">
        <v>45456</v>
      </c>
      <c r="C245" t="s">
        <v>242</v>
      </c>
      <c r="D245" t="s">
        <v>243</v>
      </c>
      <c r="J245" s="5">
        <f t="shared" si="7"/>
        <v>0</v>
      </c>
    </row>
    <row r="246" spans="1:10" x14ac:dyDescent="0.25">
      <c r="A246" t="s">
        <v>237</v>
      </c>
      <c r="B246" s="4">
        <v>45476</v>
      </c>
      <c r="C246" t="s">
        <v>30</v>
      </c>
      <c r="D246" t="s">
        <v>245</v>
      </c>
      <c r="H246" s="5">
        <v>42.98</v>
      </c>
      <c r="J246" s="5">
        <f t="shared" si="7"/>
        <v>42.98</v>
      </c>
    </row>
    <row r="247" spans="1:10" x14ac:dyDescent="0.25">
      <c r="A247" t="s">
        <v>237</v>
      </c>
      <c r="B247" s="4">
        <v>45580</v>
      </c>
      <c r="C247" t="s">
        <v>30</v>
      </c>
      <c r="D247" t="s">
        <v>246</v>
      </c>
      <c r="H247" s="5">
        <v>6.15</v>
      </c>
      <c r="J247" s="5">
        <f t="shared" si="7"/>
        <v>6.15</v>
      </c>
    </row>
    <row r="248" spans="1:10" x14ac:dyDescent="0.25">
      <c r="A248" t="s">
        <v>247</v>
      </c>
      <c r="B248" s="4">
        <v>45573</v>
      </c>
      <c r="C248" t="s">
        <v>15</v>
      </c>
      <c r="D248" t="s">
        <v>94</v>
      </c>
      <c r="G248" s="5">
        <v>22.9</v>
      </c>
      <c r="J248" s="5">
        <f t="shared" si="7"/>
        <v>22.9</v>
      </c>
    </row>
    <row r="249" spans="1:10" x14ac:dyDescent="0.25">
      <c r="A249" t="s">
        <v>247</v>
      </c>
      <c r="B249" s="4" t="s">
        <v>248</v>
      </c>
      <c r="C249" t="s">
        <v>110</v>
      </c>
      <c r="D249" t="s">
        <v>249</v>
      </c>
      <c r="H249" s="5">
        <v>181.59</v>
      </c>
      <c r="J249" s="5">
        <f t="shared" si="7"/>
        <v>181.59</v>
      </c>
    </row>
    <row r="250" spans="1:10" x14ac:dyDescent="0.25">
      <c r="A250" t="s">
        <v>247</v>
      </c>
      <c r="B250" s="4">
        <v>45722</v>
      </c>
      <c r="C250" t="s">
        <v>46</v>
      </c>
      <c r="D250" t="s">
        <v>250</v>
      </c>
      <c r="G250" s="5">
        <v>70</v>
      </c>
      <c r="J250" s="5">
        <f t="shared" si="7"/>
        <v>70</v>
      </c>
    </row>
    <row r="251" spans="1:10" x14ac:dyDescent="0.25">
      <c r="A251" t="s">
        <v>247</v>
      </c>
      <c r="B251" s="4">
        <v>45378</v>
      </c>
      <c r="C251" t="s">
        <v>30</v>
      </c>
      <c r="D251" t="s">
        <v>228</v>
      </c>
      <c r="H251" s="5">
        <v>10.11</v>
      </c>
      <c r="J251" s="5">
        <f t="shared" si="7"/>
        <v>10.11</v>
      </c>
    </row>
    <row r="252" spans="1:10" x14ac:dyDescent="0.25">
      <c r="A252" t="s">
        <v>247</v>
      </c>
      <c r="B252" s="4" t="s">
        <v>251</v>
      </c>
      <c r="C252" t="s">
        <v>110</v>
      </c>
      <c r="D252" t="s">
        <v>249</v>
      </c>
      <c r="F252" s="5">
        <v>99.55</v>
      </c>
      <c r="J252" s="5">
        <v>99.55</v>
      </c>
    </row>
    <row r="253" spans="1:10" x14ac:dyDescent="0.25">
      <c r="A253" t="s">
        <v>252</v>
      </c>
      <c r="B253" s="4">
        <v>45693</v>
      </c>
      <c r="C253" t="s">
        <v>15</v>
      </c>
      <c r="D253" t="s">
        <v>232</v>
      </c>
      <c r="H253" s="5">
        <f>144/8</f>
        <v>18</v>
      </c>
      <c r="J253" s="5">
        <f>SUM(E253:I253)</f>
        <v>18</v>
      </c>
    </row>
    <row r="254" spans="1:10" x14ac:dyDescent="0.25">
      <c r="A254" t="s">
        <v>252</v>
      </c>
      <c r="B254" s="4">
        <v>45635</v>
      </c>
      <c r="C254" t="s">
        <v>15</v>
      </c>
      <c r="D254" t="s">
        <v>253</v>
      </c>
      <c r="H254" s="5">
        <f>124.96/3</f>
        <v>41.653333333333329</v>
      </c>
      <c r="J254" s="5">
        <f>SUM(E254:I254)</f>
        <v>41.653333333333329</v>
      </c>
    </row>
    <row r="255" spans="1:10" x14ac:dyDescent="0.25">
      <c r="A255" t="s">
        <v>252</v>
      </c>
      <c r="B255" s="4">
        <v>45637</v>
      </c>
      <c r="C255" t="s">
        <v>30</v>
      </c>
      <c r="D255" t="s">
        <v>254</v>
      </c>
      <c r="H255" s="5">
        <f>47.75/3</f>
        <v>15.916666666666666</v>
      </c>
      <c r="J255" s="5">
        <f>SUM(E255:I255)</f>
        <v>15.916666666666666</v>
      </c>
    </row>
    <row r="256" spans="1:10" x14ac:dyDescent="0.25">
      <c r="A256" t="s">
        <v>252</v>
      </c>
      <c r="B256" s="4">
        <v>45698</v>
      </c>
      <c r="C256" t="s">
        <v>131</v>
      </c>
      <c r="D256" t="s">
        <v>255</v>
      </c>
      <c r="F256" s="5">
        <v>25.75</v>
      </c>
      <c r="J256" s="5">
        <v>25.75</v>
      </c>
    </row>
    <row r="257" spans="1:10" x14ac:dyDescent="0.25">
      <c r="A257" t="s">
        <v>256</v>
      </c>
      <c r="B257" s="4">
        <v>45392</v>
      </c>
      <c r="C257" t="s">
        <v>30</v>
      </c>
      <c r="D257" t="s">
        <v>257</v>
      </c>
      <c r="H257" s="5">
        <v>41.52</v>
      </c>
      <c r="J257" s="5">
        <f t="shared" ref="J257:J290" si="8">SUM(E257:I257)</f>
        <v>41.52</v>
      </c>
    </row>
    <row r="258" spans="1:10" x14ac:dyDescent="0.25">
      <c r="A258" t="s">
        <v>256</v>
      </c>
      <c r="B258" s="4">
        <v>45428</v>
      </c>
      <c r="C258" t="s">
        <v>30</v>
      </c>
      <c r="D258" t="s">
        <v>258</v>
      </c>
      <c r="H258" s="5">
        <v>46.2</v>
      </c>
      <c r="J258" s="5">
        <f t="shared" si="8"/>
        <v>46.2</v>
      </c>
    </row>
    <row r="259" spans="1:10" x14ac:dyDescent="0.25">
      <c r="A259" t="s">
        <v>256</v>
      </c>
      <c r="B259" s="4">
        <v>45427</v>
      </c>
      <c r="C259" t="s">
        <v>30</v>
      </c>
      <c r="D259" t="s">
        <v>259</v>
      </c>
      <c r="H259" s="5">
        <v>24.8</v>
      </c>
      <c r="J259" s="5">
        <f t="shared" si="8"/>
        <v>24.8</v>
      </c>
    </row>
    <row r="260" spans="1:10" x14ac:dyDescent="0.25">
      <c r="A260" t="s">
        <v>256</v>
      </c>
      <c r="B260" s="4">
        <v>45441</v>
      </c>
      <c r="C260" t="s">
        <v>30</v>
      </c>
      <c r="D260" t="s">
        <v>260</v>
      </c>
      <c r="H260" s="5">
        <v>84</v>
      </c>
      <c r="J260" s="5">
        <f t="shared" si="8"/>
        <v>84</v>
      </c>
    </row>
    <row r="261" spans="1:10" x14ac:dyDescent="0.25">
      <c r="A261" t="s">
        <v>256</v>
      </c>
      <c r="B261" s="4">
        <v>45545</v>
      </c>
      <c r="C261" t="s">
        <v>13</v>
      </c>
      <c r="D261" t="s">
        <v>261</v>
      </c>
      <c r="H261" s="5">
        <v>27.72</v>
      </c>
      <c r="J261" s="5">
        <f t="shared" si="8"/>
        <v>27.72</v>
      </c>
    </row>
    <row r="262" spans="1:10" x14ac:dyDescent="0.25">
      <c r="A262" t="s">
        <v>262</v>
      </c>
      <c r="B262" s="4">
        <v>45586</v>
      </c>
      <c r="C262" t="s">
        <v>30</v>
      </c>
      <c r="D262" t="s">
        <v>263</v>
      </c>
      <c r="H262" s="5">
        <v>34.78</v>
      </c>
      <c r="J262" s="5">
        <f t="shared" si="8"/>
        <v>34.78</v>
      </c>
    </row>
    <row r="263" spans="1:10" x14ac:dyDescent="0.25">
      <c r="A263" t="s">
        <v>262</v>
      </c>
      <c r="B263" s="4">
        <v>45378</v>
      </c>
      <c r="C263" t="s">
        <v>30</v>
      </c>
      <c r="D263" t="s">
        <v>228</v>
      </c>
      <c r="H263" s="5">
        <f>91/9</f>
        <v>10.111111111111111</v>
      </c>
      <c r="J263" s="5">
        <f t="shared" si="8"/>
        <v>10.111111111111111</v>
      </c>
    </row>
    <row r="264" spans="1:10" x14ac:dyDescent="0.25">
      <c r="A264" t="s">
        <v>262</v>
      </c>
      <c r="B264" s="4">
        <v>45447</v>
      </c>
      <c r="C264" t="s">
        <v>15</v>
      </c>
      <c r="D264" t="s">
        <v>264</v>
      </c>
      <c r="H264" s="5">
        <v>28.21</v>
      </c>
      <c r="J264" s="5">
        <f t="shared" si="8"/>
        <v>28.21</v>
      </c>
    </row>
    <row r="265" spans="1:10" x14ac:dyDescent="0.25">
      <c r="A265" t="s">
        <v>262</v>
      </c>
      <c r="B265" s="4">
        <v>45565</v>
      </c>
      <c r="C265" t="s">
        <v>265</v>
      </c>
      <c r="D265" t="s">
        <v>266</v>
      </c>
      <c r="I265" s="5">
        <v>250.16</v>
      </c>
      <c r="J265" s="5">
        <f t="shared" si="8"/>
        <v>250.16</v>
      </c>
    </row>
    <row r="266" spans="1:10" x14ac:dyDescent="0.25">
      <c r="A266" t="s">
        <v>262</v>
      </c>
      <c r="B266" s="4">
        <v>45576</v>
      </c>
      <c r="C266" t="s">
        <v>15</v>
      </c>
      <c r="D266" t="s">
        <v>267</v>
      </c>
      <c r="H266" s="5">
        <v>34.799999999999997</v>
      </c>
      <c r="J266" s="5">
        <f t="shared" si="8"/>
        <v>34.799999999999997</v>
      </c>
    </row>
    <row r="267" spans="1:10" x14ac:dyDescent="0.25">
      <c r="A267" t="s">
        <v>262</v>
      </c>
      <c r="B267" s="4">
        <v>45602</v>
      </c>
      <c r="C267" t="s">
        <v>15</v>
      </c>
      <c r="D267" t="s">
        <v>268</v>
      </c>
      <c r="H267" s="5">
        <f>147.5/9</f>
        <v>16.388888888888889</v>
      </c>
      <c r="J267" s="5">
        <f t="shared" si="8"/>
        <v>16.388888888888889</v>
      </c>
    </row>
    <row r="268" spans="1:10" x14ac:dyDescent="0.25">
      <c r="A268" t="s">
        <v>262</v>
      </c>
      <c r="B268" s="4">
        <v>45635</v>
      </c>
      <c r="C268" t="s">
        <v>15</v>
      </c>
      <c r="D268" t="s">
        <v>122</v>
      </c>
      <c r="H268" s="5">
        <f>18.8/11</f>
        <v>1.7090909090909092</v>
      </c>
      <c r="J268" s="5">
        <f t="shared" si="8"/>
        <v>1.7090909090909092</v>
      </c>
    </row>
    <row r="269" spans="1:10" x14ac:dyDescent="0.25">
      <c r="A269" t="s">
        <v>262</v>
      </c>
      <c r="B269" s="4">
        <v>45693</v>
      </c>
      <c r="C269" t="s">
        <v>15</v>
      </c>
      <c r="D269" t="s">
        <v>232</v>
      </c>
      <c r="H269" s="5">
        <f>144/8</f>
        <v>18</v>
      </c>
      <c r="J269" s="5">
        <f t="shared" si="8"/>
        <v>18</v>
      </c>
    </row>
    <row r="270" spans="1:10" x14ac:dyDescent="0.25">
      <c r="A270" t="s">
        <v>262</v>
      </c>
      <c r="B270" s="4">
        <v>45366</v>
      </c>
      <c r="C270" t="s">
        <v>15</v>
      </c>
      <c r="D270" t="s">
        <v>269</v>
      </c>
      <c r="H270" s="5">
        <f>78.58/3</f>
        <v>26.193333333333332</v>
      </c>
      <c r="J270" s="5">
        <f t="shared" si="8"/>
        <v>26.193333333333332</v>
      </c>
    </row>
    <row r="271" spans="1:10" x14ac:dyDescent="0.25">
      <c r="A271" t="s">
        <v>262</v>
      </c>
      <c r="B271" s="4">
        <v>45397</v>
      </c>
      <c r="C271" t="s">
        <v>108</v>
      </c>
      <c r="D271" t="s">
        <v>270</v>
      </c>
      <c r="F271" s="5">
        <v>48.29</v>
      </c>
      <c r="J271" s="5">
        <f t="shared" si="8"/>
        <v>48.29</v>
      </c>
    </row>
    <row r="272" spans="1:10" x14ac:dyDescent="0.25">
      <c r="A272" t="s">
        <v>262</v>
      </c>
      <c r="B272" s="4">
        <v>45421</v>
      </c>
      <c r="C272" t="s">
        <v>271</v>
      </c>
      <c r="D272" t="s">
        <v>272</v>
      </c>
      <c r="G272" s="5">
        <v>8.8000000000000007</v>
      </c>
      <c r="J272" s="5">
        <f t="shared" si="8"/>
        <v>8.8000000000000007</v>
      </c>
    </row>
    <row r="273" spans="1:10" x14ac:dyDescent="0.25">
      <c r="A273" t="s">
        <v>262</v>
      </c>
      <c r="B273" s="4">
        <v>45435</v>
      </c>
      <c r="C273" t="s">
        <v>15</v>
      </c>
      <c r="D273" t="s">
        <v>273</v>
      </c>
      <c r="H273" s="5">
        <v>51.64</v>
      </c>
      <c r="J273" s="5">
        <f t="shared" si="8"/>
        <v>51.64</v>
      </c>
    </row>
    <row r="274" spans="1:10" x14ac:dyDescent="0.25">
      <c r="A274" t="s">
        <v>262</v>
      </c>
      <c r="B274" s="4">
        <v>45466</v>
      </c>
      <c r="C274" t="s">
        <v>106</v>
      </c>
      <c r="D274" t="s">
        <v>274</v>
      </c>
      <c r="G274" s="5">
        <v>11.68</v>
      </c>
      <c r="J274" s="5">
        <f t="shared" si="8"/>
        <v>11.68</v>
      </c>
    </row>
    <row r="275" spans="1:10" x14ac:dyDescent="0.25">
      <c r="A275" t="s">
        <v>262</v>
      </c>
      <c r="B275" s="4">
        <v>45466</v>
      </c>
      <c r="C275" t="s">
        <v>106</v>
      </c>
      <c r="D275" t="s">
        <v>275</v>
      </c>
      <c r="H275" s="5">
        <v>45.5</v>
      </c>
      <c r="J275" s="5">
        <f t="shared" si="8"/>
        <v>45.5</v>
      </c>
    </row>
    <row r="276" spans="1:10" x14ac:dyDescent="0.25">
      <c r="A276" t="s">
        <v>262</v>
      </c>
      <c r="B276" s="4">
        <v>45466</v>
      </c>
      <c r="C276" t="s">
        <v>106</v>
      </c>
      <c r="D276" t="s">
        <v>276</v>
      </c>
      <c r="H276" s="5">
        <f>116.91/11</f>
        <v>10.628181818181817</v>
      </c>
      <c r="J276" s="5">
        <f t="shared" si="8"/>
        <v>10.628181818181817</v>
      </c>
    </row>
    <row r="277" spans="1:10" x14ac:dyDescent="0.25">
      <c r="A277" t="s">
        <v>262</v>
      </c>
      <c r="B277" s="4">
        <v>45491</v>
      </c>
      <c r="C277" t="s">
        <v>15</v>
      </c>
      <c r="D277" t="s">
        <v>277</v>
      </c>
      <c r="H277" s="5">
        <f>55.25/6</f>
        <v>9.2083333333333339</v>
      </c>
      <c r="J277" s="5">
        <f t="shared" si="8"/>
        <v>9.2083333333333339</v>
      </c>
    </row>
    <row r="278" spans="1:10" x14ac:dyDescent="0.25">
      <c r="A278" t="s">
        <v>262</v>
      </c>
      <c r="B278" s="4">
        <v>45546</v>
      </c>
      <c r="C278" t="s">
        <v>278</v>
      </c>
      <c r="D278" t="s">
        <v>279</v>
      </c>
      <c r="H278" s="5">
        <f>102.23/3</f>
        <v>34.076666666666668</v>
      </c>
      <c r="J278" s="5">
        <f t="shared" si="8"/>
        <v>34.076666666666668</v>
      </c>
    </row>
    <row r="279" spans="1:10" x14ac:dyDescent="0.25">
      <c r="A279" t="s">
        <v>262</v>
      </c>
      <c r="B279" s="4">
        <v>45548</v>
      </c>
      <c r="C279" t="s">
        <v>278</v>
      </c>
      <c r="D279" t="s">
        <v>280</v>
      </c>
      <c r="H279" s="5">
        <v>97.56</v>
      </c>
      <c r="J279" s="5">
        <f t="shared" si="8"/>
        <v>97.56</v>
      </c>
    </row>
    <row r="280" spans="1:10" x14ac:dyDescent="0.25">
      <c r="A280" t="s">
        <v>262</v>
      </c>
      <c r="B280" s="4">
        <v>45553</v>
      </c>
      <c r="C280" t="s">
        <v>15</v>
      </c>
      <c r="D280" t="s">
        <v>281</v>
      </c>
      <c r="H280" s="5">
        <f>45.77/5</f>
        <v>9.1539999999999999</v>
      </c>
      <c r="J280" s="5">
        <f t="shared" si="8"/>
        <v>9.1539999999999999</v>
      </c>
    </row>
    <row r="281" spans="1:10" x14ac:dyDescent="0.25">
      <c r="A281" t="s">
        <v>262</v>
      </c>
      <c r="B281" s="4">
        <v>45555</v>
      </c>
      <c r="C281" t="s">
        <v>46</v>
      </c>
      <c r="D281" t="s">
        <v>282</v>
      </c>
      <c r="F281" s="5">
        <v>23.34</v>
      </c>
      <c r="J281" s="5">
        <f t="shared" si="8"/>
        <v>23.34</v>
      </c>
    </row>
    <row r="282" spans="1:10" x14ac:dyDescent="0.25">
      <c r="A282" t="s">
        <v>262</v>
      </c>
      <c r="B282" s="4">
        <v>45559</v>
      </c>
      <c r="C282" t="s">
        <v>265</v>
      </c>
      <c r="D282" t="s">
        <v>283</v>
      </c>
      <c r="I282" s="5">
        <v>50.98</v>
      </c>
      <c r="J282" s="5">
        <f t="shared" si="8"/>
        <v>50.98</v>
      </c>
    </row>
    <row r="283" spans="1:10" x14ac:dyDescent="0.25">
      <c r="A283" t="s">
        <v>262</v>
      </c>
      <c r="B283" s="4">
        <v>45564</v>
      </c>
      <c r="C283" t="s">
        <v>265</v>
      </c>
      <c r="D283" t="s">
        <v>284</v>
      </c>
      <c r="I283" s="5">
        <v>30.5</v>
      </c>
      <c r="J283" s="5">
        <f t="shared" si="8"/>
        <v>30.5</v>
      </c>
    </row>
    <row r="284" spans="1:10" x14ac:dyDescent="0.25">
      <c r="A284" t="s">
        <v>262</v>
      </c>
      <c r="B284" s="4">
        <v>45565</v>
      </c>
      <c r="C284" t="s">
        <v>265</v>
      </c>
      <c r="D284" t="s">
        <v>285</v>
      </c>
      <c r="H284" s="5">
        <f>27.34/2</f>
        <v>13.67</v>
      </c>
      <c r="J284" s="5">
        <f t="shared" si="8"/>
        <v>13.67</v>
      </c>
    </row>
    <row r="285" spans="1:10" x14ac:dyDescent="0.25">
      <c r="A285" t="s">
        <v>262</v>
      </c>
      <c r="B285" s="4">
        <v>45568</v>
      </c>
      <c r="C285" t="s">
        <v>265</v>
      </c>
      <c r="D285" t="s">
        <v>286</v>
      </c>
      <c r="H285" s="5">
        <v>43.73</v>
      </c>
      <c r="J285" s="5">
        <f t="shared" si="8"/>
        <v>43.73</v>
      </c>
    </row>
    <row r="286" spans="1:10" x14ac:dyDescent="0.25">
      <c r="A286" t="s">
        <v>262</v>
      </c>
      <c r="B286" s="4">
        <v>45635</v>
      </c>
      <c r="C286" t="s">
        <v>15</v>
      </c>
      <c r="D286" t="s">
        <v>253</v>
      </c>
      <c r="H286" s="5">
        <f>124.96/3</f>
        <v>41.653333333333329</v>
      </c>
      <c r="J286" s="5">
        <f t="shared" si="8"/>
        <v>41.653333333333329</v>
      </c>
    </row>
    <row r="287" spans="1:10" x14ac:dyDescent="0.25">
      <c r="A287" t="s">
        <v>262</v>
      </c>
      <c r="B287" s="4">
        <v>45637</v>
      </c>
      <c r="C287" t="s">
        <v>30</v>
      </c>
      <c r="D287" t="s">
        <v>254</v>
      </c>
      <c r="H287" s="5">
        <f>47.75/3</f>
        <v>15.916666666666666</v>
      </c>
      <c r="J287" s="5">
        <f t="shared" si="8"/>
        <v>15.916666666666666</v>
      </c>
    </row>
    <row r="288" spans="1:10" x14ac:dyDescent="0.25">
      <c r="A288" t="s">
        <v>262</v>
      </c>
      <c r="B288" s="4">
        <v>45678</v>
      </c>
      <c r="C288" t="s">
        <v>15</v>
      </c>
      <c r="D288" t="s">
        <v>287</v>
      </c>
      <c r="H288" s="5">
        <f>48.24/4</f>
        <v>12.06</v>
      </c>
      <c r="J288" s="5">
        <f t="shared" si="8"/>
        <v>12.06</v>
      </c>
    </row>
    <row r="289" spans="1:10" x14ac:dyDescent="0.25">
      <c r="A289" t="s">
        <v>262</v>
      </c>
      <c r="B289" s="4">
        <v>45687</v>
      </c>
      <c r="C289" t="s">
        <v>15</v>
      </c>
      <c r="D289" t="s">
        <v>188</v>
      </c>
      <c r="H289" s="5">
        <f>55.06/5</f>
        <v>11.012</v>
      </c>
      <c r="J289" s="5">
        <f t="shared" si="8"/>
        <v>11.012</v>
      </c>
    </row>
    <row r="290" spans="1:10" x14ac:dyDescent="0.25">
      <c r="A290" t="s">
        <v>262</v>
      </c>
      <c r="B290" s="4">
        <v>45713</v>
      </c>
      <c r="C290" t="s">
        <v>30</v>
      </c>
      <c r="D290" t="s">
        <v>288</v>
      </c>
      <c r="H290" s="5">
        <f>30.42/3</f>
        <v>10.14</v>
      </c>
      <c r="J290" s="5">
        <f t="shared" si="8"/>
        <v>10.14</v>
      </c>
    </row>
    <row r="291" spans="1:10" x14ac:dyDescent="0.25">
      <c r="A291" t="s">
        <v>262</v>
      </c>
      <c r="B291" s="4">
        <v>45469</v>
      </c>
      <c r="C291" t="s">
        <v>106</v>
      </c>
      <c r="D291" t="s">
        <v>127</v>
      </c>
      <c r="F291" s="5">
        <v>305.49</v>
      </c>
      <c r="J291" s="5">
        <v>305.49</v>
      </c>
    </row>
    <row r="292" spans="1:10" x14ac:dyDescent="0.25">
      <c r="A292" t="s">
        <v>262</v>
      </c>
      <c r="B292" s="4" t="s">
        <v>289</v>
      </c>
      <c r="C292" t="s">
        <v>106</v>
      </c>
      <c r="D292" t="s">
        <v>127</v>
      </c>
      <c r="I292" s="5">
        <v>586.22</v>
      </c>
      <c r="J292" s="5">
        <v>586.22</v>
      </c>
    </row>
    <row r="293" spans="1:10" x14ac:dyDescent="0.25">
      <c r="A293" t="s">
        <v>262</v>
      </c>
      <c r="B293" s="4">
        <v>45538</v>
      </c>
      <c r="C293" t="s">
        <v>278</v>
      </c>
      <c r="D293" t="s">
        <v>19</v>
      </c>
      <c r="E293" s="5">
        <v>1669.09</v>
      </c>
      <c r="J293" s="5">
        <v>1669.09</v>
      </c>
    </row>
    <row r="294" spans="1:10" x14ac:dyDescent="0.25">
      <c r="A294" t="s">
        <v>262</v>
      </c>
      <c r="B294" s="4" t="s">
        <v>290</v>
      </c>
      <c r="C294" t="s">
        <v>278</v>
      </c>
      <c r="D294" t="s">
        <v>19</v>
      </c>
      <c r="I294" s="5">
        <v>1625.67</v>
      </c>
      <c r="J294" s="5">
        <v>1625.67</v>
      </c>
    </row>
    <row r="295" spans="1:10" x14ac:dyDescent="0.25">
      <c r="A295" t="s">
        <v>262</v>
      </c>
      <c r="B295" s="4">
        <v>45569</v>
      </c>
      <c r="C295" t="s">
        <v>265</v>
      </c>
      <c r="D295" t="s">
        <v>291</v>
      </c>
      <c r="E295" s="5">
        <v>219.2</v>
      </c>
      <c r="J295" s="5">
        <v>219.2</v>
      </c>
    </row>
    <row r="296" spans="1:10" x14ac:dyDescent="0.25">
      <c r="A296" t="s">
        <v>262</v>
      </c>
      <c r="B296" s="4">
        <v>45565</v>
      </c>
      <c r="C296" t="s">
        <v>265</v>
      </c>
      <c r="D296" t="s">
        <v>291</v>
      </c>
      <c r="E296" s="5">
        <v>86.99</v>
      </c>
      <c r="J296" s="5">
        <v>86.99</v>
      </c>
    </row>
    <row r="297" spans="1:10" x14ac:dyDescent="0.25">
      <c r="A297" t="s">
        <v>262</v>
      </c>
      <c r="B297" s="4">
        <v>45609</v>
      </c>
      <c r="C297" t="s">
        <v>103</v>
      </c>
      <c r="D297" t="s">
        <v>139</v>
      </c>
      <c r="F297" s="5">
        <v>42.8</v>
      </c>
      <c r="J297" s="5">
        <v>42.8</v>
      </c>
    </row>
    <row r="298" spans="1:10" x14ac:dyDescent="0.25">
      <c r="A298" t="s">
        <v>262</v>
      </c>
      <c r="B298" s="4" t="s">
        <v>292</v>
      </c>
      <c r="C298" t="s">
        <v>50</v>
      </c>
      <c r="D298" t="s">
        <v>127</v>
      </c>
      <c r="E298" s="5">
        <v>651.83000000000004</v>
      </c>
      <c r="J298" s="5">
        <v>651.83000000000004</v>
      </c>
    </row>
  </sheetData>
  <autoFilter ref="A1:J298" xr:uid="{2BC35C95-D2F4-4D81-B1C4-D0A9AD66105E}"/>
  <pageMargins left="0.25" right="0.25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476ede1-e129-4612-b269-9e15159687bd">
      <Terms xmlns="http://schemas.microsoft.com/office/infopath/2007/PartnerControls"/>
    </lcf76f155ced4ddcb4097134ff3c332f>
    <TaxCatchAll xmlns="50882fb6-7b37-4016-bc4e-645c0637b088" xsi:nil="true"/>
    <DateLastModified xmlns="3476ede1-e129-4612-b269-9e15159687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BFFCE0506E146954BC4A739966690" ma:contentTypeVersion="21" ma:contentTypeDescription="Create a new document." ma:contentTypeScope="" ma:versionID="cd9c4f75915682ee71485c00f11d85a1">
  <xsd:schema xmlns:xsd="http://www.w3.org/2001/XMLSchema" xmlns:xs="http://www.w3.org/2001/XMLSchema" xmlns:p="http://schemas.microsoft.com/office/2006/metadata/properties" xmlns:ns1="http://schemas.microsoft.com/sharepoint/v3" xmlns:ns2="3476ede1-e129-4612-b269-9e15159687bd" xmlns:ns3="ddc4070f-94cf-4088-b745-a4ea7c2210bb" xmlns:ns4="50882fb6-7b37-4016-bc4e-645c0637b088" targetNamespace="http://schemas.microsoft.com/office/2006/metadata/properties" ma:root="true" ma:fieldsID="4b84e26db03090a3aa35d0a2fde98064" ns1:_="" ns2:_="" ns3:_="" ns4:_="">
    <xsd:import namespace="http://schemas.microsoft.com/sharepoint/v3"/>
    <xsd:import namespace="3476ede1-e129-4612-b269-9e15159687bd"/>
    <xsd:import namespace="ddc4070f-94cf-4088-b745-a4ea7c2210bb"/>
    <xsd:import namespace="50882fb6-7b37-4016-bc4e-645c0637b0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Last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6ede1-e129-4612-b269-9e1515968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LastModified" ma:index="20" nillable="true" ma:displayName="Date Last Modified" ma:description="date items were last modified" ma:format="DateOnly" ma:internalName="DateLastModified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c631306-648b-4820-82d0-96e9415871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4070f-94cf-4088-b745-a4ea7c2210b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82fb6-7b37-4016-bc4e-645c0637b08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726180-ed01-429f-87b5-763a7e299fb7}" ma:internalName="TaxCatchAll" ma:showField="CatchAllData" ma:web="ddc4070f-94cf-4088-b745-a4ea7c221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69AAA-F653-4802-B819-978C2B9BD4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56557-B4F8-471A-A97E-73F19C07A46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476ede1-e129-4612-b269-9e15159687bd"/>
    <ds:schemaRef ds:uri="50882fb6-7b37-4016-bc4e-645c0637b088"/>
  </ds:schemaRefs>
</ds:datastoreItem>
</file>

<file path=customXml/itemProps3.xml><?xml version="1.0" encoding="utf-8"?>
<ds:datastoreItem xmlns:ds="http://schemas.openxmlformats.org/officeDocument/2006/customXml" ds:itemID="{F028A9D3-034F-412E-B38B-931A30E5A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476ede1-e129-4612-b269-9e15159687bd"/>
    <ds:schemaRef ds:uri="ddc4070f-94cf-4088-b745-a4ea7c2210bb"/>
    <ds:schemaRef ds:uri="50882fb6-7b37-4016-bc4e-645c0637b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Fegan</dc:creator>
  <cp:lastModifiedBy>Lauren Joseph</cp:lastModifiedBy>
  <dcterms:created xsi:type="dcterms:W3CDTF">2025-08-26T09:54:51Z</dcterms:created>
  <dcterms:modified xsi:type="dcterms:W3CDTF">2025-08-28T12:49:06Z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0x010100372BFFCE0506E146954BC4A739966690</vt:lpwstr>
  </property>
  <property fmtid="{D5CDD505-2E9C-101B-9397-08002B2CF9AE}" pid="3" name="MediaServiceImageTags">
    <vt:lpwstr/>
  </property>
</Properties>
</file>